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300" activeTab="1"/>
  </bookViews>
  <sheets>
    <sheet name="GRADED SPECS" sheetId="16" r:id="rId1"/>
    <sheet name="GRADED SPECS (cm)" sheetId="17" r:id="rId2"/>
    <sheet name="GRADED SPECS (2)" sheetId="7" state="hidden" r:id="rId3"/>
    <sheet name="PP SAMPLE" sheetId="8" state="hidden" r:id="rId4"/>
    <sheet name="PP SAMPLE (2X)" sheetId="9" state="hidden" r:id="rId5"/>
  </sheets>
  <definedNames>
    <definedName name="Contract_No">#REF!</definedName>
    <definedName name="Z_8114DFCC_A971_5F4F_A611_B1A05A9EE44E_.wvu.PrintTitles" localSheetId="2">'GRADED SPECS (2)'!$1:$6</definedName>
    <definedName name="PROBLEM">#REF!</definedName>
    <definedName name="Contract_No" localSheetId="2">#REF!</definedName>
    <definedName name="Z_8114DFCC_A971_5F4F_A611_B1A05A9EE44E_.wvu.PrintTitles" localSheetId="3">'PP SAMPLE'!$1:$6</definedName>
    <definedName name="Z_8114DFCC_A971_5F4F_A611_B1A05A9EE44E_.wvu.PrintArea" localSheetId="3">'PP SAMPLE'!$A$1:$K$105</definedName>
    <definedName name="Z_8114DFCC_A971_5F4F_A611_B1A05A9EE44E_.wvu.PrintArea" localSheetId="4">'PP SAMPLE (2X)'!$A$1:$K$116</definedName>
    <definedName name="Z_8114DFCC_A971_5F4F_A611_B1A05A9EE44E_.wvu.PrintTitles" localSheetId="4">'PP SAMPLE (2X)'!$1:$6</definedName>
  </definedNames>
  <calcPr calcId="144525"/>
</workbook>
</file>

<file path=xl/sharedStrings.xml><?xml version="1.0" encoding="utf-8"?>
<sst xmlns="http://schemas.openxmlformats.org/spreadsheetml/2006/main" count="491" uniqueCount="224">
  <si>
    <t>STYLE  # :</t>
  </si>
  <si>
    <t>BG1056 CINDY WRAP DRESS</t>
  </si>
  <si>
    <t>DATE CREATED:</t>
  </si>
  <si>
    <t>COLORS:</t>
  </si>
  <si>
    <t>NEUTRAL CHAMPAGNE</t>
  </si>
  <si>
    <t>DATE FIT:</t>
  </si>
  <si>
    <t>MAIN FABRIC:</t>
  </si>
  <si>
    <t>POLY SATIN</t>
  </si>
  <si>
    <t>TECHNICAL DESIGNER:</t>
  </si>
  <si>
    <t>ASHLEY/MARIA</t>
  </si>
  <si>
    <t>CONTRAST FABRIC A:</t>
  </si>
  <si>
    <t>N/A</t>
  </si>
  <si>
    <t>SAMPLE SIZE:</t>
  </si>
  <si>
    <t>MEDIUM/2X BASE SIZE</t>
  </si>
  <si>
    <t>LINING:</t>
  </si>
  <si>
    <t>POLY PONGEE</t>
  </si>
  <si>
    <t>PO#:</t>
  </si>
  <si>
    <t>FACTORY/VENDOR:</t>
  </si>
  <si>
    <t>MILLY</t>
  </si>
  <si>
    <t>NOTES:</t>
  </si>
  <si>
    <t>FACTORY MUST ADVISE IF ANY GRADE RULE IS IN CONFLICT WITH PATTERN BALANCE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</si>
  <si>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</si>
  <si>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</si>
  <si>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</si>
  <si>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</si>
  <si>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</si>
  <si>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</si>
  <si>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</si>
  <si>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</si>
  <si>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</si>
  <si>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</si>
  <si>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</si>
  <si>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</si>
  <si>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</si>
  <si>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</si>
  <si>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</si>
  <si>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</si>
  <si>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SELF CF SKIRT LENGTH FROM WAIST SEAM</t>
  </si>
  <si>
    <t>面布前中裙长从腰缝</t>
  </si>
  <si>
    <t>SELF CB SKIRT LENGTH FROM WAIST SEAM</t>
  </si>
  <si>
    <t>面布后中裙长从腰缝</t>
  </si>
  <si>
    <t>LINING CF SKIRT LENGTH FROM WAIST SEAM</t>
  </si>
  <si>
    <t>里布前中裙长从腰缝</t>
  </si>
  <si>
    <t>LINING CB SKIRT LENGTH FROM WAIST SEAM</t>
  </si>
  <si>
    <t>里布后中裙长从腰缝</t>
  </si>
  <si>
    <t>W/L FRONT BODICE LENGTH FROM HPB TO WAIST SEAM</t>
  </si>
  <si>
    <t>穿着左侧前上身长</t>
  </si>
  <si>
    <t>W/R FRONT BODICE LENGTH FROM HPB TO WAIST SEAM</t>
  </si>
  <si>
    <t>穿着右侧前上身长</t>
  </si>
  <si>
    <t>BACK BODICE LENGTH FROM HPB TO WAIST SEAM</t>
  </si>
  <si>
    <t>后上身长，从胸部最高点到腰缝</t>
  </si>
  <si>
    <t>ADDED POM</t>
  </si>
  <si>
    <t>SS BODICE LENGTH FROM AH TO SEAM</t>
  </si>
  <si>
    <t>上身侧缝长</t>
  </si>
  <si>
    <t>W/L FRONT NECKLINE CURVE LENGTH FROM HBP TO WAIST TIE</t>
  </si>
  <si>
    <t>穿着左侧前领长</t>
  </si>
  <si>
    <t>W/R FRONT NECKLINE CURVE LENGTH FROM HBP TO WAIST TIE</t>
  </si>
  <si>
    <t>穿着右侧前领长</t>
  </si>
  <si>
    <t>FRONT BUST 1/2, 1" BELOW AH SS-EDGE</t>
  </si>
  <si>
    <r>
      <rPr>
        <sz val="14"/>
        <color rgb="FF000000"/>
        <rFont val="宋体"/>
        <charset val="134"/>
      </rPr>
      <t>前</t>
    </r>
    <r>
      <rPr>
        <sz val="14"/>
        <color rgb="FF000000"/>
        <rFont val="Calibri"/>
        <charset val="134"/>
      </rPr>
      <t>1/2</t>
    </r>
    <r>
      <rPr>
        <sz val="14"/>
        <color rgb="FF000000"/>
        <rFont val="宋体"/>
        <charset val="134"/>
      </rPr>
      <t>胸围，侧缝腋下</t>
    </r>
    <r>
      <rPr>
        <sz val="14"/>
        <color rgb="FF000000"/>
        <rFont val="Calibri"/>
        <charset val="134"/>
      </rPr>
      <t>1</t>
    </r>
    <r>
      <rPr>
        <sz val="14"/>
        <color rgb="FF000000"/>
        <rFont val="宋体"/>
        <charset val="134"/>
      </rPr>
      <t>英寸</t>
    </r>
  </si>
  <si>
    <t>BACK BUST, 1" BELOW AH SS-SS</t>
  </si>
  <si>
    <r>
      <rPr>
        <sz val="14"/>
        <color rgb="FF000000"/>
        <rFont val="宋体"/>
        <charset val="134"/>
      </rPr>
      <t>后背宽，腋下</t>
    </r>
    <r>
      <rPr>
        <sz val="14"/>
        <color rgb="FF000000"/>
        <rFont val="Calibri"/>
        <charset val="134"/>
      </rPr>
      <t>1</t>
    </r>
    <r>
      <rPr>
        <sz val="14"/>
        <color rgb="FF000000"/>
        <rFont val="宋体"/>
        <charset val="134"/>
      </rPr>
      <t>英寸</t>
    </r>
  </si>
  <si>
    <t>FRONT WAIST 1/2, AT SEAM SS-EDGE</t>
  </si>
  <si>
    <r>
      <rPr>
        <sz val="14"/>
        <color theme="1"/>
        <rFont val="宋体"/>
        <charset val="134"/>
      </rPr>
      <t>前</t>
    </r>
    <r>
      <rPr>
        <sz val="14"/>
        <color theme="1"/>
        <rFont val="Calibri"/>
        <charset val="134"/>
      </rPr>
      <t>1/2</t>
    </r>
    <r>
      <rPr>
        <sz val="14"/>
        <color theme="1"/>
        <rFont val="宋体"/>
        <charset val="134"/>
      </rPr>
      <t>腰围，侧缝到侧缝</t>
    </r>
  </si>
  <si>
    <t>BACK WAIST AT SEAM SS-SS</t>
  </si>
  <si>
    <t>后腰宽，侧缝到侧缝</t>
  </si>
  <si>
    <t>LOW HIP PLACEMENT FROM WAIST SEAM</t>
  </si>
  <si>
    <t>下臀围位置，从腰缝</t>
  </si>
  <si>
    <t>BACK LOW HIP, SS-SS (3-PT MEASURE)</t>
  </si>
  <si>
    <t>后下臀围，侧缝到侧缝</t>
  </si>
  <si>
    <t>BACK SWEEP, SS-SS ALONG CURVE</t>
  </si>
  <si>
    <t>后摆围，侧缝到侧缝弯量</t>
  </si>
  <si>
    <t>BACK LINING SWEEP CIRCUMFERENCE ALONG CURVE</t>
  </si>
  <si>
    <t>后里布摆围，沿边弯量</t>
  </si>
  <si>
    <t>FRONT ARMHOLE ALONG EDGE</t>
  </si>
  <si>
    <t>前袖笼长</t>
  </si>
  <si>
    <t>BACK ARMHOLE ALONG EDGE</t>
  </si>
  <si>
    <t>后袖笼长</t>
  </si>
  <si>
    <t>BACK NECK DROP FROM HPB</t>
  </si>
  <si>
    <t>后领深，从胸部最高点</t>
  </si>
  <si>
    <t>DISTANCE BETWEEN FRONT STRAPS</t>
  </si>
  <si>
    <t>前肩带间距</t>
  </si>
  <si>
    <t>DISTANCE BETWEEN BACK STRAPS</t>
  </si>
  <si>
    <t>后肩带间距</t>
  </si>
  <si>
    <t>STRAP WIDTH</t>
  </si>
  <si>
    <t>肩带宽</t>
  </si>
  <si>
    <t>STRAP  LENGTH (INCLUDING O-RING + LOOP)</t>
  </si>
  <si>
    <t>肩带长（包含圆环和扣绊）</t>
  </si>
  <si>
    <t>STRAP SET LOOP LENGTH (RING TO NECK EDGE)</t>
  </si>
  <si>
    <r>
      <rPr>
        <sz val="14"/>
        <color theme="1"/>
        <rFont val="宋体"/>
        <charset val="134"/>
      </rPr>
      <t>肩带扣绊长</t>
    </r>
    <r>
      <rPr>
        <sz val="14"/>
        <color theme="1"/>
        <rFont val="Calibri"/>
        <charset val="134"/>
      </rPr>
      <t>(</t>
    </r>
    <r>
      <rPr>
        <sz val="14"/>
        <color theme="1"/>
        <rFont val="宋体"/>
        <charset val="134"/>
      </rPr>
      <t>圆环到领边）</t>
    </r>
  </si>
  <si>
    <t>WEARER'S RIGHT TIE LENGTH (TOP), FROM JOIN SEAM</t>
  </si>
  <si>
    <t>穿着者右侧腰带长（顶边量）</t>
  </si>
  <si>
    <t>WEARER'S LEFT TIE LENGTH (UNDER), FROM JOIN SEAM</t>
  </si>
  <si>
    <t>穿着者左侧腰带长（下边量）</t>
  </si>
  <si>
    <t>TIE HEIGHT</t>
  </si>
  <si>
    <t>腰带宽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</si>
  <si>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</si>
  <si>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</si>
  <si>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</si>
  <si>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</si>
  <si>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</si>
  <si>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</si>
  <si>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</si>
  <si>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</si>
  <si>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</si>
  <si>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</si>
  <si>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LINING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</si>
  <si>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</si>
  <si>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</si>
  <si>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</si>
  <si>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</si>
  <si>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</si>
  <si>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</si>
  <si>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</si>
  <si>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</si>
  <si>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</si>
  <si>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</si>
  <si>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</si>
  <si>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</si>
  <si>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</si>
  <si>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</si>
  <si>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</si>
  <si>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</si>
  <si>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</si>
  <si>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</si>
  <si>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</si>
  <si>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</si>
  <si>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</si>
  <si>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</si>
  <si>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</si>
  <si>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</si>
  <si>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</si>
  <si>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</si>
  <si>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</si>
  <si>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</si>
  <si>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</si>
  <si>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</si>
  <si>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</si>
  <si>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</si>
  <si>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</si>
  <si>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</si>
  <si>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</si>
  <si>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</si>
  <si>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</si>
  <si>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</si>
  <si>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</si>
  <si>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</si>
  <si>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</si>
  <si>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</si>
  <si>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</si>
  <si>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</si>
  <si>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</si>
  <si>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</si>
  <si>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</si>
  <si>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</si>
  <si>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</si>
  <si>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</si>
  <si>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</si>
  <si>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</si>
  <si>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</si>
  <si>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</si>
  <si>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</si>
  <si>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</si>
  <si>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</si>
  <si>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</si>
  <si>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</si>
  <si>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</si>
  <si>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</si>
  <si>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</si>
  <si>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</si>
  <si>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</si>
  <si>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</si>
  <si>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</si>
  <si>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</si>
  <si>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</si>
  <si>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</si>
  <si>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</si>
  <si>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</si>
  <si>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</si>
  <si>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</si>
  <si>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</si>
  <si>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</si>
  <si>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NK106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</si>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</sst>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</numFmts>
  <fonts count="43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24"/>
      <color rgb="FFFF0000"/>
      <name val="Calibri"/>
      <charset val="134"/>
    </font>
    <font>
      <b/>
      <sz val="18"/>
      <color rgb="FFFF0000"/>
      <name val="Calibri"/>
      <charset val="134"/>
    </font>
    <font>
      <sz val="14"/>
      <color theme="1"/>
      <name val="宋体"/>
      <charset val="134"/>
    </font>
    <font>
      <sz val="14"/>
      <color theme="1"/>
      <name val="Calibri"/>
      <charset val="134"/>
    </font>
    <font>
      <b/>
      <sz val="12"/>
      <color rgb="FFFF0000"/>
      <name val="Calibri"/>
      <charset val="134"/>
    </font>
    <font>
      <sz val="14"/>
      <name val="宋体"/>
      <charset val="134"/>
    </font>
    <font>
      <sz val="14"/>
      <color rgb="FF000000"/>
      <name val="宋体"/>
      <charset val="134"/>
    </font>
    <font>
      <b/>
      <sz val="11"/>
      <color rgb="FF00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  <font>
      <sz val="14"/>
      <color rgb="FF000000"/>
      <name val="Calibri"/>
      <charset val="134"/>
    </font>
  </fonts>
  <fills count="45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rgb="FFFFFF00"/>
        <bgColor rgb="FFFFFF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1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62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19" borderId="63" applyNumberFormat="0" applyFont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64" applyNumberFormat="0" applyFill="0" applyAlignment="0" applyProtection="0">
      <alignment vertical="center"/>
    </xf>
    <xf numFmtId="0" fontId="33" fillId="0" borderId="64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8" fillId="0" borderId="65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4" fillId="23" borderId="66" applyNumberFormat="0" applyAlignment="0" applyProtection="0">
      <alignment vertical="center"/>
    </xf>
    <xf numFmtId="0" fontId="35" fillId="23" borderId="62" applyNumberFormat="0" applyAlignment="0" applyProtection="0">
      <alignment vertical="center"/>
    </xf>
    <xf numFmtId="0" fontId="36" fillId="24" borderId="67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7" fillId="0" borderId="68" applyNumberFormat="0" applyFill="0" applyAlignment="0" applyProtection="0">
      <alignment vertical="center"/>
    </xf>
    <xf numFmtId="0" fontId="38" fillId="0" borderId="6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</cellStyleXfs>
  <cellXfs count="245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vertical="center"/>
    </xf>
    <xf numFmtId="0" fontId="7" fillId="12" borderId="13" xfId="0" applyFont="1" applyFill="1" applyBorder="1" applyAlignment="1">
      <alignment vertical="center"/>
    </xf>
    <xf numFmtId="0" fontId="9" fillId="0" borderId="16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12" fillId="0" borderId="3" xfId="0" applyFont="1" applyBorder="1" applyAlignment="1">
      <alignment horizontal="left"/>
    </xf>
    <xf numFmtId="0" fontId="13" fillId="13" borderId="47" xfId="0" applyFont="1" applyFill="1" applyBorder="1" applyAlignment="1">
      <alignment horizontal="center" vertical="center"/>
    </xf>
    <xf numFmtId="0" fontId="10" fillId="3" borderId="48" xfId="0" applyFont="1" applyFill="1" applyBorder="1" applyAlignment="1">
      <alignment horizontal="center" vertical="center"/>
    </xf>
    <xf numFmtId="0" fontId="2" fillId="0" borderId="49" xfId="0" applyFont="1" applyBorder="1"/>
    <xf numFmtId="0" fontId="14" fillId="7" borderId="1" xfId="0" applyFont="1" applyFill="1" applyBorder="1" applyAlignment="1">
      <alignment vertical="center"/>
    </xf>
    <xf numFmtId="0" fontId="11" fillId="9" borderId="3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6" borderId="50" xfId="0" applyFont="1" applyFill="1" applyBorder="1" applyAlignment="1">
      <alignment horizontal="center" vertical="center"/>
    </xf>
    <xf numFmtId="0" fontId="7" fillId="6" borderId="51" xfId="0" applyFont="1" applyFill="1" applyBorder="1" applyAlignment="1">
      <alignment horizontal="center" vertical="center" wrapText="1"/>
    </xf>
    <xf numFmtId="0" fontId="7" fillId="9" borderId="51" xfId="0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right" vertical="center"/>
    </xf>
    <xf numFmtId="0" fontId="1" fillId="0" borderId="47" xfId="0" applyFont="1" applyBorder="1" applyAlignment="1">
      <alignment horizontal="left" vertical="center"/>
    </xf>
    <xf numFmtId="0" fontId="2" fillId="0" borderId="52" xfId="0" applyFont="1" applyBorder="1"/>
    <xf numFmtId="0" fontId="1" fillId="7" borderId="47" xfId="0" applyFont="1" applyFill="1" applyBorder="1"/>
    <xf numFmtId="177" fontId="1" fillId="7" borderId="53" xfId="0" applyNumberFormat="1" applyFont="1" applyFill="1" applyBorder="1"/>
    <xf numFmtId="0" fontId="1" fillId="7" borderId="53" xfId="0" applyFont="1" applyFill="1" applyBorder="1" applyAlignment="1">
      <alignment horizontal="center"/>
    </xf>
    <xf numFmtId="177" fontId="3" fillId="0" borderId="31" xfId="0" applyNumberFormat="1" applyFont="1" applyBorder="1" applyAlignment="1">
      <alignment horizontal="center" vertical="center"/>
    </xf>
    <xf numFmtId="177" fontId="3" fillId="8" borderId="7" xfId="0" applyNumberFormat="1" applyFont="1" applyFill="1" applyBorder="1" applyAlignment="1">
      <alignment horizontal="center" vertical="center"/>
    </xf>
    <xf numFmtId="0" fontId="7" fillId="0" borderId="54" xfId="0" applyFont="1" applyBorder="1" applyAlignment="1">
      <alignment horizontal="right" vertical="center"/>
    </xf>
    <xf numFmtId="0" fontId="7" fillId="0" borderId="16" xfId="0" applyFont="1" applyBorder="1" applyAlignment="1">
      <alignment horizontal="left" vertical="center" wrapText="1"/>
    </xf>
    <xf numFmtId="0" fontId="15" fillId="7" borderId="16" xfId="0" applyFont="1" applyFill="1" applyBorder="1" applyAlignment="1">
      <alignment horizontal="left"/>
    </xf>
    <xf numFmtId="179" fontId="7" fillId="0" borderId="53" xfId="0" applyNumberFormat="1" applyFont="1" applyBorder="1" applyAlignment="1">
      <alignment horizontal="center" vertical="center"/>
    </xf>
    <xf numFmtId="179" fontId="7" fillId="0" borderId="4" xfId="0" applyNumberFormat="1" applyFont="1" applyBorder="1" applyAlignment="1">
      <alignment horizontal="center" vertical="center"/>
    </xf>
    <xf numFmtId="0" fontId="16" fillId="7" borderId="16" xfId="0" applyFont="1" applyFill="1" applyBorder="1" applyAlignment="1">
      <alignment horizontal="left"/>
    </xf>
    <xf numFmtId="0" fontId="3" fillId="0" borderId="1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/>
    </xf>
    <xf numFmtId="0" fontId="7" fillId="7" borderId="16" xfId="0" applyFont="1" applyFill="1" applyBorder="1" applyAlignment="1">
      <alignment horizontal="left" vertical="center" wrapText="1"/>
    </xf>
    <xf numFmtId="0" fontId="3" fillId="13" borderId="5" xfId="0" applyFont="1" applyFill="1" applyBorder="1" applyAlignment="1">
      <alignment wrapText="1"/>
    </xf>
    <xf numFmtId="177" fontId="1" fillId="7" borderId="53" xfId="0" applyNumberFormat="1" applyFont="1" applyFill="1" applyBorder="1" applyAlignment="1">
      <alignment horizontal="right"/>
    </xf>
    <xf numFmtId="0" fontId="16" fillId="7" borderId="16" xfId="0" applyFont="1" applyFill="1" applyBorder="1"/>
    <xf numFmtId="0" fontId="1" fillId="7" borderId="5" xfId="0" applyFont="1" applyFill="1" applyBorder="1" applyAlignment="1"/>
    <xf numFmtId="0" fontId="18" fillId="0" borderId="16" xfId="0" applyFont="1" applyBorder="1" applyAlignment="1">
      <alignment horizontal="left"/>
    </xf>
    <xf numFmtId="177" fontId="1" fillId="0" borderId="53" xfId="0" applyNumberFormat="1" applyFont="1" applyBorder="1" applyAlignment="1">
      <alignment horizontal="right"/>
    </xf>
    <xf numFmtId="0" fontId="1" fillId="7" borderId="16" xfId="0" applyFont="1" applyFill="1" applyBorder="1" applyAlignment="1">
      <alignment vertical="center"/>
    </xf>
    <xf numFmtId="0" fontId="19" fillId="0" borderId="16" xfId="0" applyFont="1" applyBorder="1" applyAlignment="1">
      <alignment vertical="center" wrapText="1"/>
    </xf>
    <xf numFmtId="0" fontId="15" fillId="7" borderId="16" xfId="0" applyFont="1" applyFill="1" applyBorder="1"/>
    <xf numFmtId="0" fontId="7" fillId="0" borderId="16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1" fillId="7" borderId="16" xfId="0" applyFont="1" applyFill="1" applyBorder="1" applyAlignment="1">
      <alignment wrapText="1"/>
    </xf>
    <xf numFmtId="0" fontId="18" fillId="0" borderId="16" xfId="0" applyFont="1" applyFill="1" applyBorder="1" applyAlignment="1">
      <alignment horizontal="left"/>
    </xf>
    <xf numFmtId="0" fontId="1" fillId="7" borderId="47" xfId="0" applyFont="1" applyFill="1" applyBorder="1" applyAlignment="1">
      <alignment wrapText="1"/>
    </xf>
    <xf numFmtId="0" fontId="15" fillId="7" borderId="47" xfId="0" applyFont="1" applyFill="1" applyBorder="1" applyAlignment="1"/>
    <xf numFmtId="0" fontId="15" fillId="7" borderId="16" xfId="0" applyFont="1" applyFill="1" applyBorder="1" applyAlignment="1"/>
    <xf numFmtId="0" fontId="7" fillId="0" borderId="17" xfId="0" applyFont="1" applyBorder="1" applyAlignment="1">
      <alignment horizontal="left" vertical="center" wrapText="1"/>
    </xf>
    <xf numFmtId="177" fontId="1" fillId="0" borderId="53" xfId="0" applyNumberFormat="1" applyFont="1" applyBorder="1" applyAlignment="1">
      <alignment horizontal="right" vertical="center"/>
    </xf>
    <xf numFmtId="0" fontId="7" fillId="12" borderId="25" xfId="0" applyFont="1" applyFill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5" fillId="0" borderId="0" xfId="0" applyFont="1"/>
    <xf numFmtId="0" fontId="20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" fillId="0" borderId="55" xfId="0" applyFont="1" applyBorder="1"/>
    <xf numFmtId="0" fontId="1" fillId="0" borderId="0" xfId="0" applyFont="1" applyAlignment="1">
      <alignment vertical="center"/>
    </xf>
    <xf numFmtId="0" fontId="7" fillId="6" borderId="56" xfId="0" applyFont="1" applyFill="1" applyBorder="1" applyAlignment="1">
      <alignment horizontal="center" vertical="center" wrapText="1"/>
    </xf>
    <xf numFmtId="0" fontId="7" fillId="6" borderId="57" xfId="0" applyFont="1" applyFill="1" applyBorder="1" applyAlignment="1">
      <alignment horizontal="center" vertical="center" wrapText="1"/>
    </xf>
    <xf numFmtId="0" fontId="7" fillId="6" borderId="58" xfId="0" applyFont="1" applyFill="1" applyBorder="1" applyAlignment="1">
      <alignment horizontal="center" vertical="center" wrapText="1"/>
    </xf>
    <xf numFmtId="177" fontId="3" fillId="0" borderId="7" xfId="0" applyNumberFormat="1" applyFont="1" applyBorder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177" fontId="3" fillId="0" borderId="59" xfId="0" applyNumberFormat="1" applyFont="1" applyBorder="1" applyAlignment="1">
      <alignment horizontal="center" vertical="center"/>
    </xf>
    <xf numFmtId="177" fontId="3" fillId="0" borderId="60" xfId="0" applyNumberFormat="1" applyFont="1" applyBorder="1" applyAlignment="1">
      <alignment horizontal="center" vertical="center"/>
    </xf>
    <xf numFmtId="177" fontId="7" fillId="0" borderId="0" xfId="0" applyNumberFormat="1" applyFont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78" fontId="1" fillId="0" borderId="0" xfId="0" applyNumberFormat="1" applyFont="1" applyAlignment="1">
      <alignment horizontal="center" vertical="center"/>
    </xf>
    <xf numFmtId="0" fontId="7" fillId="6" borderId="34" xfId="0" applyFont="1" applyFill="1" applyBorder="1" applyAlignment="1">
      <alignment horizontal="center" vertical="center"/>
    </xf>
    <xf numFmtId="0" fontId="1" fillId="7" borderId="31" xfId="0" applyFont="1" applyFill="1" applyBorder="1" applyAlignment="1">
      <alignment horizontal="center"/>
    </xf>
    <xf numFmtId="177" fontId="7" fillId="0" borderId="4" xfId="0" applyNumberFormat="1" applyFont="1" applyBorder="1" applyAlignment="1">
      <alignment horizontal="center" vertical="center"/>
    </xf>
    <xf numFmtId="177" fontId="7" fillId="0" borderId="6" xfId="0" applyNumberFormat="1" applyFont="1" applyBorder="1" applyAlignment="1">
      <alignment horizontal="center" vertical="center"/>
    </xf>
    <xf numFmtId="177" fontId="1" fillId="7" borderId="16" xfId="0" applyNumberFormat="1" applyFont="1" applyFill="1" applyBorder="1"/>
    <xf numFmtId="177" fontId="7" fillId="7" borderId="54" xfId="0" applyNumberFormat="1" applyFont="1" applyFill="1" applyBorder="1" applyAlignment="1">
      <alignment horizontal="center"/>
    </xf>
    <xf numFmtId="177" fontId="1" fillId="7" borderId="26" xfId="0" applyNumberFormat="1" applyFont="1" applyFill="1" applyBorder="1" applyAlignment="1">
      <alignment horizontal="right"/>
    </xf>
    <xf numFmtId="177" fontId="9" fillId="8" borderId="4" xfId="0" applyNumberFormat="1" applyFont="1" applyFill="1" applyBorder="1" applyAlignment="1">
      <alignment horizontal="center"/>
    </xf>
    <xf numFmtId="0" fontId="18" fillId="0" borderId="39" xfId="0" applyFont="1" applyBorder="1" applyAlignment="1">
      <alignment horizontal="left"/>
    </xf>
    <xf numFmtId="177" fontId="1" fillId="0" borderId="26" xfId="0" applyNumberFormat="1" applyFont="1" applyBorder="1" applyAlignment="1">
      <alignment horizontal="right"/>
    </xf>
    <xf numFmtId="177" fontId="7" fillId="7" borderId="4" xfId="0" applyNumberFormat="1" applyFont="1" applyFill="1" applyBorder="1" applyAlignment="1">
      <alignment horizontal="center"/>
    </xf>
    <xf numFmtId="177" fontId="7" fillId="0" borderId="4" xfId="0" applyNumberFormat="1" applyFont="1" applyBorder="1" applyAlignment="1">
      <alignment horizontal="center"/>
    </xf>
    <xf numFmtId="0" fontId="19" fillId="0" borderId="54" xfId="0" applyFont="1" applyBorder="1" applyAlignment="1">
      <alignment vertical="center" wrapText="1"/>
    </xf>
    <xf numFmtId="0" fontId="18" fillId="0" borderId="39" xfId="0" applyFont="1" applyFill="1" applyBorder="1" applyAlignment="1">
      <alignment horizontal="left"/>
    </xf>
    <xf numFmtId="177" fontId="9" fillId="8" borderId="6" xfId="0" applyNumberFormat="1" applyFont="1" applyFill="1" applyBorder="1" applyAlignment="1">
      <alignment horizontal="center"/>
    </xf>
    <xf numFmtId="177" fontId="1" fillId="7" borderId="52" xfId="0" applyNumberFormat="1" applyFont="1" applyFill="1" applyBorder="1" applyAlignment="1">
      <alignment horizontal="right"/>
    </xf>
    <xf numFmtId="177" fontId="9" fillId="8" borderId="7" xfId="0" applyNumberFormat="1" applyFont="1" applyFill="1" applyBorder="1" applyAlignment="1">
      <alignment horizontal="center"/>
    </xf>
    <xf numFmtId="177" fontId="9" fillId="8" borderId="9" xfId="0" applyNumberFormat="1" applyFont="1" applyFill="1" applyBorder="1" applyAlignment="1">
      <alignment horizontal="center" vertical="center"/>
    </xf>
    <xf numFmtId="177" fontId="1" fillId="0" borderId="40" xfId="0" applyNumberFormat="1" applyFont="1" applyBorder="1" applyAlignment="1">
      <alignment horizontal="right" vertical="center"/>
    </xf>
    <xf numFmtId="177" fontId="7" fillId="7" borderId="61" xfId="0" applyNumberFormat="1" applyFont="1" applyFill="1" applyBorder="1" applyAlignment="1">
      <alignment horizontal="center"/>
    </xf>
    <xf numFmtId="177" fontId="7" fillId="0" borderId="41" xfId="0" applyNumberFormat="1" applyFont="1" applyBorder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/>
    </xf>
    <xf numFmtId="177" fontId="7" fillId="0" borderId="54" xfId="0" applyNumberFormat="1" applyFont="1" applyBorder="1" applyAlignment="1">
      <alignment horizontal="center" vertical="center"/>
    </xf>
    <xf numFmtId="177" fontId="7" fillId="0" borderId="45" xfId="0" applyNumberFormat="1" applyFont="1" applyBorder="1" applyAlignment="1">
      <alignment horizontal="center" vertical="center"/>
    </xf>
    <xf numFmtId="177" fontId="7" fillId="0" borderId="5" xfId="0" applyNumberFormat="1" applyFont="1" applyBorder="1" applyAlignment="1">
      <alignment horizontal="center"/>
    </xf>
    <xf numFmtId="177" fontId="7" fillId="0" borderId="26" xfId="0" applyNumberFormat="1" applyFont="1" applyBorder="1" applyAlignment="1">
      <alignment horizontal="center"/>
    </xf>
    <xf numFmtId="177" fontId="8" fillId="0" borderId="26" xfId="0" applyNumberFormat="1" applyFont="1" applyBorder="1" applyAlignment="1">
      <alignment horizontal="center"/>
    </xf>
    <xf numFmtId="177" fontId="8" fillId="0" borderId="30" xfId="0" applyNumberFormat="1" applyFont="1" applyBorder="1" applyAlignment="1">
      <alignment horizontal="center"/>
    </xf>
    <xf numFmtId="177" fontId="8" fillId="0" borderId="52" xfId="0" applyNumberFormat="1" applyFont="1" applyBorder="1" applyAlignment="1">
      <alignment horizontal="center"/>
    </xf>
    <xf numFmtId="177" fontId="7" fillId="0" borderId="20" xfId="0" applyNumberFormat="1" applyFont="1" applyBorder="1" applyAlignment="1">
      <alignment horizontal="center" vertical="center"/>
    </xf>
    <xf numFmtId="177" fontId="7" fillId="0" borderId="61" xfId="0" applyNumberFormat="1" applyFont="1" applyBorder="1" applyAlignment="1">
      <alignment horizontal="center" vertical="center"/>
    </xf>
    <xf numFmtId="177" fontId="7" fillId="0" borderId="46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4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34820" y="17887950"/>
          <a:ext cx="771525" cy="1076325"/>
          <a:chOff x="4960238" y="3241838"/>
          <a:chExt cx="771525" cy="1076325"/>
        </a:xfrm>
      </xdr:grpSpPr>
      <xdr:grpSp>
        <xdr:nvGrpSpPr>
          <xdr:cNvPr id="43" name="Shape 43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3" name="Shape 13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44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45" name="Shape 45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6" name="Shape 46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47" name="Shape 47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8" name="Shape 48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08100" y="18164175"/>
          <a:ext cx="38100" cy="1057275"/>
          <a:chOff x="5326950" y="3251363"/>
          <a:chExt cx="38100" cy="1057275"/>
        </a:xfrm>
      </xdr:grpSpPr>
      <xdr:grpSp>
        <xdr:nvGrpSpPr>
          <xdr:cNvPr id="49" name="Shape 49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3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0" name="Shape 50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51" name="Shape 51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2" name="Shape 52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53" name="Shape 53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4" name="Shape 54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19259550"/>
          <a:ext cx="771525" cy="1009650"/>
          <a:chOff x="4960238" y="3275175"/>
          <a:chExt cx="771525" cy="1009650"/>
        </a:xfrm>
      </xdr:grpSpPr>
      <xdr:grpSp>
        <xdr:nvGrpSpPr>
          <xdr:cNvPr id="55" name="Shape 55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3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6" name="Shape 56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57" name="Shape 57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8" name="Shape 58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59" name="Shape 59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60" name="Shape 60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61" name="Shape 61"/>
        <xdr:cNvSpPr txBox="1"/>
      </xdr:nvSpPr>
      <xdr:spPr>
        <a:xfrm>
          <a:off x="1581404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62" name="Shape 62"/>
        <xdr:cNvSpPr txBox="1"/>
      </xdr:nvSpPr>
      <xdr:spPr>
        <a:xfrm>
          <a:off x="1532826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63" name="Shape 63"/>
        <xdr:cNvSpPr txBox="1"/>
      </xdr:nvSpPr>
      <xdr:spPr>
        <a:xfrm>
          <a:off x="1443482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64" name="Shape 64"/>
        <xdr:cNvSpPr txBox="1"/>
      </xdr:nvSpPr>
      <xdr:spPr>
        <a:xfrm>
          <a:off x="1525206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65" name="Shape 65"/>
        <xdr:cNvSpPr/>
      </xdr:nvSpPr>
      <xdr:spPr>
        <a:xfrm>
          <a:off x="1452054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6" name="Shape 66"/>
        <xdr:cNvSpPr/>
      </xdr:nvSpPr>
      <xdr:spPr>
        <a:xfrm>
          <a:off x="137223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67" name="Shape 67"/>
        <xdr:cNvSpPr/>
      </xdr:nvSpPr>
      <xdr:spPr>
        <a:xfrm>
          <a:off x="1522349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68" name="Shape 68"/>
        <xdr:cNvSpPr txBox="1"/>
      </xdr:nvSpPr>
      <xdr:spPr>
        <a:xfrm>
          <a:off x="1467294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69" name="Shape 69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3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0" name="Shape 70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71" name="Shape 71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2" name="Shape 72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73" name="Shape 73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4" name="Shape 74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75" name="Shape 75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76" name="Shape 76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7" name="Shape 77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8" name="Shape 78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9" name="Shape 79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4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34820" y="17887950"/>
          <a:ext cx="771525" cy="3276600"/>
          <a:chOff x="4960238" y="2141700"/>
          <a:chExt cx="771525" cy="3276600"/>
        </a:xfrm>
      </xdr:grpSpPr>
      <xdr:grpSp>
        <xdr:nvGrpSpPr>
          <xdr:cNvPr id="80" name="Shape 80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3" name="Shape 13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1" name="Shape 81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82" name="Shape 82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3" name="Shape 83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84" name="Shape 84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5" name="Shape 85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08100" y="18164175"/>
          <a:ext cx="38100" cy="3257550"/>
          <a:chOff x="5326950" y="2151225"/>
          <a:chExt cx="38100" cy="3257550"/>
        </a:xfrm>
      </xdr:grpSpPr>
      <xdr:grpSp>
        <xdr:nvGrpSpPr>
          <xdr:cNvPr id="86" name="Shape 86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3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88" name="Shape 88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9" name="Shape 89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90" name="Shape 90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1" name="Shape 91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21459825"/>
          <a:ext cx="771525" cy="1009650"/>
          <a:chOff x="4960238" y="3275175"/>
          <a:chExt cx="771525" cy="1009650"/>
        </a:xfrm>
      </xdr:grpSpPr>
      <xdr:grpSp>
        <xdr:nvGrpSpPr>
          <xdr:cNvPr id="92" name="Shape 92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3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3" name="Shape 93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94" name="Shape 94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5" name="Shape 95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96" name="Shape 96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7" name="Shape 97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98" name="Shape 98"/>
        <xdr:cNvSpPr txBox="1"/>
      </xdr:nvSpPr>
      <xdr:spPr>
        <a:xfrm>
          <a:off x="1581404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99" name="Shape 99"/>
        <xdr:cNvSpPr txBox="1"/>
      </xdr:nvSpPr>
      <xdr:spPr>
        <a:xfrm>
          <a:off x="1532826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100" name="Shape 100"/>
        <xdr:cNvSpPr txBox="1"/>
      </xdr:nvSpPr>
      <xdr:spPr>
        <a:xfrm>
          <a:off x="1362710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101" name="Shape 101"/>
        <xdr:cNvSpPr txBox="1"/>
      </xdr:nvSpPr>
      <xdr:spPr>
        <a:xfrm>
          <a:off x="1525206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65" name="Shape 65"/>
        <xdr:cNvSpPr/>
      </xdr:nvSpPr>
      <xdr:spPr>
        <a:xfrm>
          <a:off x="1452054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6" name="Shape 66"/>
        <xdr:cNvSpPr/>
      </xdr:nvSpPr>
      <xdr:spPr>
        <a:xfrm>
          <a:off x="137223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102" name="Shape 102"/>
        <xdr:cNvSpPr/>
      </xdr:nvSpPr>
      <xdr:spPr>
        <a:xfrm>
          <a:off x="1522349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103" name="Shape 103"/>
        <xdr:cNvSpPr txBox="1"/>
      </xdr:nvSpPr>
      <xdr:spPr>
        <a:xfrm>
          <a:off x="1467294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04" name="Shape 104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3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5" name="Shape 105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06" name="Shape 106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7" name="Shape 107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108" name="Shape 108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9" name="Shape 109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110" name="Shape 110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11" name="Shape 111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2" name="Shape 112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3" name="Shape 113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114" name="Shape 114"/>
        <xdr:cNvSpPr txBox="1"/>
      </xdr:nvSpPr>
      <xdr:spPr>
        <a:xfrm>
          <a:off x="1111440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2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187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4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5"/>
  <sheetViews>
    <sheetView view="pageBreakPreview" zoomScaleNormal="85" workbookViewId="0">
      <selection activeCell="D24" sqref="D24"/>
    </sheetView>
  </sheetViews>
  <sheetFormatPr defaultColWidth="10.0984848484848" defaultRowHeight="15" customHeight="1"/>
  <cols>
    <col min="1" max="1" width="11.5" customWidth="1"/>
    <col min="2" max="2" width="15" customWidth="1"/>
    <col min="3" max="3" width="28.5984848484848" customWidth="1"/>
    <col min="4" max="4" width="26.5984848484848" customWidth="1"/>
    <col min="5" max="6" width="6.59848484848485" customWidth="1"/>
    <col min="7" max="11" width="6.40151515151515" customWidth="1"/>
    <col min="12" max="12" width="7.90151515151515" customWidth="1"/>
    <col min="13" max="13" width="7.59848484848485" customWidth="1"/>
    <col min="14" max="14" width="7.6969696969697" customWidth="1"/>
    <col min="15" max="17" width="6.40151515151515" customWidth="1"/>
    <col min="18" max="26" width="9.40151515151515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94"/>
      <c r="O1" s="195"/>
      <c r="P1" s="195"/>
      <c r="Q1" s="195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3" t="s">
        <v>1</v>
      </c>
      <c r="D2" s="6"/>
      <c r="E2" s="4"/>
      <c r="F2" s="146" t="s">
        <v>2</v>
      </c>
      <c r="G2" s="6"/>
      <c r="H2" s="6"/>
      <c r="I2" s="4"/>
      <c r="J2" s="120"/>
      <c r="K2" s="6"/>
      <c r="L2" s="6"/>
      <c r="M2" s="6"/>
      <c r="N2" s="56"/>
      <c r="O2" s="196"/>
      <c r="P2" s="196"/>
      <c r="Q2" s="196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5" t="s">
        <v>3</v>
      </c>
      <c r="B3" s="4"/>
      <c r="C3" s="5" t="s">
        <v>4</v>
      </c>
      <c r="D3" s="6"/>
      <c r="E3" s="4"/>
      <c r="F3" s="146" t="s">
        <v>5</v>
      </c>
      <c r="G3" s="6"/>
      <c r="H3" s="6"/>
      <c r="I3" s="4"/>
      <c r="J3" s="120"/>
      <c r="K3" s="6"/>
      <c r="L3" s="6"/>
      <c r="M3" s="6"/>
      <c r="N3" s="56"/>
      <c r="O3" s="196"/>
      <c r="P3" s="196"/>
      <c r="Q3" s="196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5" t="s">
        <v>6</v>
      </c>
      <c r="B4" s="4"/>
      <c r="C4" s="5" t="s">
        <v>7</v>
      </c>
      <c r="D4" s="6"/>
      <c r="E4" s="4"/>
      <c r="F4" s="146" t="s">
        <v>8</v>
      </c>
      <c r="G4" s="6"/>
      <c r="H4" s="6"/>
      <c r="I4" s="4"/>
      <c r="J4" s="9" t="s">
        <v>9</v>
      </c>
      <c r="K4" s="6"/>
      <c r="L4" s="6"/>
      <c r="M4" s="6"/>
      <c r="N4" s="56"/>
      <c r="O4" s="196"/>
      <c r="P4" s="196"/>
      <c r="Q4" s="196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5" t="s">
        <v>10</v>
      </c>
      <c r="B5" s="4"/>
      <c r="C5" s="5" t="s">
        <v>11</v>
      </c>
      <c r="D5" s="6"/>
      <c r="E5" s="4"/>
      <c r="F5" s="146" t="s">
        <v>12</v>
      </c>
      <c r="G5" s="6"/>
      <c r="H5" s="6"/>
      <c r="I5" s="4"/>
      <c r="J5" s="197" t="s">
        <v>13</v>
      </c>
      <c r="K5" s="6"/>
      <c r="L5" s="6"/>
      <c r="M5" s="6"/>
      <c r="N5" s="56"/>
      <c r="O5" s="196"/>
      <c r="P5" s="196"/>
      <c r="Q5" s="196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5" t="s">
        <v>14</v>
      </c>
      <c r="B6" s="4"/>
      <c r="C6" s="5" t="s">
        <v>15</v>
      </c>
      <c r="D6" s="6"/>
      <c r="E6" s="4"/>
      <c r="F6" s="146" t="s">
        <v>16</v>
      </c>
      <c r="G6" s="6"/>
      <c r="H6" s="6"/>
      <c r="I6" s="4"/>
      <c r="J6" s="9"/>
      <c r="K6" s="6"/>
      <c r="L6" s="6"/>
      <c r="M6" s="6"/>
      <c r="N6" s="56"/>
      <c r="O6" s="196"/>
      <c r="P6" s="196"/>
      <c r="Q6" s="196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5" t="s">
        <v>17</v>
      </c>
      <c r="B7" s="4"/>
      <c r="C7" s="147" t="s">
        <v>18</v>
      </c>
      <c r="D7" s="6"/>
      <c r="E7" s="4"/>
      <c r="F7" s="146" t="s">
        <v>19</v>
      </c>
      <c r="G7" s="6"/>
      <c r="H7" s="6"/>
      <c r="I7" s="4"/>
      <c r="J7" s="9"/>
      <c r="K7" s="6"/>
      <c r="L7" s="6"/>
      <c r="M7" s="6"/>
      <c r="N7" s="56"/>
      <c r="O7" s="198"/>
      <c r="P7" s="198"/>
      <c r="Q7" s="198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48" t="s">
        <v>20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161"/>
      <c r="O8" s="195"/>
      <c r="P8" s="195"/>
      <c r="Q8" s="195"/>
      <c r="R8" s="103"/>
      <c r="S8" s="103"/>
      <c r="T8" s="103"/>
      <c r="U8" s="103"/>
      <c r="V8" s="103"/>
      <c r="W8" s="103"/>
      <c r="X8" s="103"/>
      <c r="Y8" s="103"/>
      <c r="Z8" s="103"/>
    </row>
    <row r="9" ht="33" customHeight="1" spans="1:26">
      <c r="A9" s="149" t="s">
        <v>21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99"/>
      <c r="O9" s="195"/>
      <c r="P9" s="195"/>
      <c r="Q9" s="195"/>
      <c r="R9" s="103"/>
      <c r="S9" s="103"/>
      <c r="T9" s="103"/>
      <c r="U9" s="103"/>
      <c r="V9" s="103"/>
      <c r="W9" s="103"/>
      <c r="X9" s="103"/>
      <c r="Y9" s="103"/>
      <c r="Z9" s="103"/>
    </row>
    <row r="10" ht="22.5" customHeight="1" spans="1:26">
      <c r="A10" s="151"/>
      <c r="B10" s="68"/>
      <c r="C10" s="68"/>
      <c r="D10" s="68"/>
      <c r="E10" s="68"/>
      <c r="F10" s="152" t="s">
        <v>22</v>
      </c>
      <c r="G10" s="70"/>
      <c r="H10" s="70"/>
      <c r="I10" s="70"/>
      <c r="J10" s="70"/>
      <c r="K10" s="70"/>
      <c r="L10" s="152" t="s">
        <v>23</v>
      </c>
      <c r="M10" s="70"/>
      <c r="N10" s="121"/>
      <c r="O10" s="200"/>
      <c r="P10" s="200"/>
      <c r="Q10" s="200"/>
      <c r="R10" s="103"/>
      <c r="S10" s="103"/>
      <c r="T10" s="103"/>
      <c r="U10" s="103"/>
      <c r="V10" s="103"/>
      <c r="W10" s="103"/>
      <c r="X10" s="103"/>
      <c r="Y10" s="103"/>
      <c r="Z10" s="103"/>
    </row>
    <row r="11" ht="36" customHeight="1" spans="1:26">
      <c r="A11" s="153" t="s">
        <v>24</v>
      </c>
      <c r="B11" s="153" t="s">
        <v>25</v>
      </c>
      <c r="C11" s="121"/>
      <c r="D11" s="154" t="s">
        <v>26</v>
      </c>
      <c r="E11" s="73" t="s">
        <v>27</v>
      </c>
      <c r="F11" s="213" t="s">
        <v>28</v>
      </c>
      <c r="G11" s="157" t="s">
        <v>29</v>
      </c>
      <c r="H11" s="158" t="s">
        <v>30</v>
      </c>
      <c r="I11" s="157" t="s">
        <v>31</v>
      </c>
      <c r="J11" s="157" t="s">
        <v>32</v>
      </c>
      <c r="K11" s="201" t="s">
        <v>33</v>
      </c>
      <c r="L11" s="202" t="s">
        <v>34</v>
      </c>
      <c r="M11" s="158" t="s">
        <v>35</v>
      </c>
      <c r="N11" s="203" t="s">
        <v>36</v>
      </c>
      <c r="O11" s="195"/>
      <c r="P11" s="195"/>
      <c r="Q11" s="195"/>
      <c r="R11" s="139"/>
      <c r="S11" s="139"/>
      <c r="T11" s="139"/>
      <c r="U11" s="139"/>
      <c r="V11" s="139"/>
      <c r="W11" s="139"/>
      <c r="X11" s="139"/>
      <c r="Y11" s="139"/>
      <c r="Z11" s="139"/>
    </row>
    <row r="12" ht="15.75" customHeight="1" spans="1:26">
      <c r="A12" s="159"/>
      <c r="B12" s="160"/>
      <c r="C12" s="161"/>
      <c r="D12" s="162"/>
      <c r="E12" s="80"/>
      <c r="F12" s="214"/>
      <c r="G12" s="204"/>
      <c r="H12" s="166"/>
      <c r="I12" s="204"/>
      <c r="J12" s="204"/>
      <c r="K12" s="205"/>
      <c r="L12" s="206"/>
      <c r="M12" s="166"/>
      <c r="N12" s="207"/>
      <c r="O12" s="208"/>
      <c r="P12" s="209"/>
      <c r="Q12" s="209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67"/>
      <c r="B13" s="168" t="s">
        <v>37</v>
      </c>
      <c r="C13" s="6"/>
      <c r="D13" s="169" t="s">
        <v>38</v>
      </c>
      <c r="E13" s="87">
        <v>0.5</v>
      </c>
      <c r="F13" s="215">
        <f t="shared" ref="F13:F16" si="0">SUM(G13-1/2)</f>
        <v>45</v>
      </c>
      <c r="G13" s="216">
        <f t="shared" ref="G13:G16" si="1">SUM(H13-1/2)</f>
        <v>45.5</v>
      </c>
      <c r="H13" s="93">
        <v>46</v>
      </c>
      <c r="I13" s="216">
        <f t="shared" ref="I13:K13" si="2">SUM(H13+1/2)</f>
        <v>46.5</v>
      </c>
      <c r="J13" s="216">
        <f t="shared" si="2"/>
        <v>47</v>
      </c>
      <c r="K13" s="234">
        <f t="shared" si="2"/>
        <v>47.5</v>
      </c>
      <c r="L13" s="235">
        <f t="shared" ref="L13:L16" si="3">SUM(M13-1/2)</f>
        <v>46.5</v>
      </c>
      <c r="M13" s="93">
        <v>47</v>
      </c>
      <c r="N13" s="236">
        <f t="shared" ref="N13:N16" si="4">SUM(M13+1/2)</f>
        <v>47.5</v>
      </c>
      <c r="O13" s="210"/>
      <c r="P13" s="210"/>
      <c r="Q13" s="212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67"/>
      <c r="B14" s="168" t="s">
        <v>39</v>
      </c>
      <c r="C14" s="6"/>
      <c r="D14" s="169" t="s">
        <v>40</v>
      </c>
      <c r="E14" s="217">
        <v>0.5</v>
      </c>
      <c r="F14" s="218">
        <f t="shared" si="0"/>
        <v>45</v>
      </c>
      <c r="G14" s="216">
        <f t="shared" si="1"/>
        <v>45.5</v>
      </c>
      <c r="H14" s="93">
        <v>46</v>
      </c>
      <c r="I14" s="216">
        <f t="shared" ref="I14:K14" si="5">SUM(H14+1/2)</f>
        <v>46.5</v>
      </c>
      <c r="J14" s="216">
        <f t="shared" si="5"/>
        <v>47</v>
      </c>
      <c r="K14" s="234">
        <f t="shared" si="5"/>
        <v>47.5</v>
      </c>
      <c r="L14" s="235">
        <f t="shared" si="3"/>
        <v>46.5</v>
      </c>
      <c r="M14" s="93">
        <v>47</v>
      </c>
      <c r="N14" s="236">
        <f t="shared" si="4"/>
        <v>47.5</v>
      </c>
      <c r="O14" s="210"/>
      <c r="P14" s="210"/>
      <c r="Q14" s="212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67"/>
      <c r="B15" s="168" t="s">
        <v>41</v>
      </c>
      <c r="C15" s="6"/>
      <c r="D15" s="169" t="s">
        <v>42</v>
      </c>
      <c r="E15" s="217">
        <v>0.5</v>
      </c>
      <c r="F15" s="218">
        <f t="shared" si="0"/>
        <v>43.5</v>
      </c>
      <c r="G15" s="216">
        <f t="shared" si="1"/>
        <v>44</v>
      </c>
      <c r="H15" s="93">
        <v>44.5</v>
      </c>
      <c r="I15" s="216">
        <f t="shared" ref="I15:K15" si="6">SUM(H15+1/2)</f>
        <v>45</v>
      </c>
      <c r="J15" s="216">
        <f t="shared" si="6"/>
        <v>45.5</v>
      </c>
      <c r="K15" s="234">
        <f t="shared" si="6"/>
        <v>46</v>
      </c>
      <c r="L15" s="235">
        <f t="shared" si="3"/>
        <v>45.5</v>
      </c>
      <c r="M15" s="93">
        <v>46</v>
      </c>
      <c r="N15" s="236">
        <f t="shared" si="4"/>
        <v>46.5</v>
      </c>
      <c r="O15" s="210"/>
      <c r="P15" s="210"/>
      <c r="Q15" s="212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67"/>
      <c r="B16" s="168" t="s">
        <v>43</v>
      </c>
      <c r="C16" s="6"/>
      <c r="D16" s="169" t="s">
        <v>44</v>
      </c>
      <c r="E16" s="217">
        <v>0.5</v>
      </c>
      <c r="F16" s="218">
        <f t="shared" si="0"/>
        <v>43.5</v>
      </c>
      <c r="G16" s="216">
        <f t="shared" si="1"/>
        <v>44</v>
      </c>
      <c r="H16" s="93">
        <v>44.5</v>
      </c>
      <c r="I16" s="216">
        <f t="shared" ref="I16:K16" si="7">SUM(H16+1/2)</f>
        <v>45</v>
      </c>
      <c r="J16" s="216">
        <f t="shared" si="7"/>
        <v>45.5</v>
      </c>
      <c r="K16" s="234">
        <f t="shared" si="7"/>
        <v>46</v>
      </c>
      <c r="L16" s="235">
        <f t="shared" si="3"/>
        <v>45.5</v>
      </c>
      <c r="M16" s="93">
        <v>46</v>
      </c>
      <c r="N16" s="236">
        <f t="shared" si="4"/>
        <v>46.5</v>
      </c>
      <c r="O16" s="210"/>
      <c r="P16" s="210"/>
      <c r="Q16" s="212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67"/>
      <c r="B17" s="168"/>
      <c r="C17" s="6"/>
      <c r="D17" s="172"/>
      <c r="E17" s="217"/>
      <c r="F17" s="218"/>
      <c r="G17" s="216"/>
      <c r="H17" s="93"/>
      <c r="I17" s="216"/>
      <c r="J17" s="216"/>
      <c r="K17" s="234"/>
      <c r="L17" s="235"/>
      <c r="M17" s="93"/>
      <c r="N17" s="236"/>
      <c r="O17" s="210"/>
      <c r="P17" s="210"/>
      <c r="Q17" s="212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3"/>
      <c r="B18" s="168" t="s">
        <v>45</v>
      </c>
      <c r="C18" s="6"/>
      <c r="D18" s="169" t="s">
        <v>46</v>
      </c>
      <c r="E18" s="217">
        <v>0.125</v>
      </c>
      <c r="F18" s="218">
        <f t="shared" ref="F18:F21" si="8">SUM(G18-1/4)</f>
        <v>9.75</v>
      </c>
      <c r="G18" s="216">
        <f t="shared" ref="G18:G21" si="9">SUM(H18-1/4)</f>
        <v>10</v>
      </c>
      <c r="H18" s="93">
        <v>10.25</v>
      </c>
      <c r="I18" s="216">
        <f t="shared" ref="I18:K18" si="10">SUM(H18+1/4)</f>
        <v>10.5</v>
      </c>
      <c r="J18" s="216">
        <f t="shared" si="10"/>
        <v>10.75</v>
      </c>
      <c r="K18" s="234">
        <f t="shared" si="10"/>
        <v>11</v>
      </c>
      <c r="L18" s="235">
        <f t="shared" ref="L18:L20" si="11">SUM(M18-3/8)</f>
        <v>11.875</v>
      </c>
      <c r="M18" s="93">
        <v>12.25</v>
      </c>
      <c r="N18" s="236">
        <f t="shared" ref="N18:N20" si="12">SUM(M18+3/8)</f>
        <v>12.625</v>
      </c>
      <c r="O18" s="211"/>
      <c r="P18" s="210"/>
      <c r="Q18" s="212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4"/>
      <c r="B19" s="175" t="s">
        <v>47</v>
      </c>
      <c r="C19" s="6"/>
      <c r="D19" s="169" t="s">
        <v>48</v>
      </c>
      <c r="E19" s="217">
        <v>0.125</v>
      </c>
      <c r="F19" s="218">
        <f t="shared" si="8"/>
        <v>9.75</v>
      </c>
      <c r="G19" s="216">
        <f t="shared" si="9"/>
        <v>10</v>
      </c>
      <c r="H19" s="93">
        <v>10.25</v>
      </c>
      <c r="I19" s="216">
        <f t="shared" ref="I19:K19" si="13">SUM(H19+1/4)</f>
        <v>10.5</v>
      </c>
      <c r="J19" s="216">
        <f t="shared" si="13"/>
        <v>10.75</v>
      </c>
      <c r="K19" s="234">
        <f t="shared" si="13"/>
        <v>11</v>
      </c>
      <c r="L19" s="235">
        <f t="shared" si="11"/>
        <v>11.875</v>
      </c>
      <c r="M19" s="93">
        <v>12.25</v>
      </c>
      <c r="N19" s="236">
        <f t="shared" si="12"/>
        <v>12.625</v>
      </c>
      <c r="O19" s="211"/>
      <c r="P19" s="210"/>
      <c r="Q19" s="212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68" t="s">
        <v>49</v>
      </c>
      <c r="C20" s="6"/>
      <c r="D20" s="169" t="s">
        <v>50</v>
      </c>
      <c r="E20" s="217">
        <v>0.125</v>
      </c>
      <c r="F20" s="218">
        <f t="shared" si="8"/>
        <v>8.5</v>
      </c>
      <c r="G20" s="216">
        <f t="shared" si="9"/>
        <v>8.75</v>
      </c>
      <c r="H20" s="93">
        <v>9</v>
      </c>
      <c r="I20" s="216">
        <f t="shared" ref="I20:K20" si="14">SUM(H20+1/4)</f>
        <v>9.25</v>
      </c>
      <c r="J20" s="216">
        <f t="shared" si="14"/>
        <v>9.5</v>
      </c>
      <c r="K20" s="234">
        <f t="shared" si="14"/>
        <v>9.75</v>
      </c>
      <c r="L20" s="235">
        <f t="shared" si="11"/>
        <v>9.25</v>
      </c>
      <c r="M20" s="93">
        <v>9.625</v>
      </c>
      <c r="N20" s="236">
        <f t="shared" si="12"/>
        <v>10</v>
      </c>
      <c r="O20" s="211"/>
      <c r="P20" s="210"/>
      <c r="Q20" s="212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74" t="s">
        <v>51</v>
      </c>
      <c r="B21" s="176" t="s">
        <v>52</v>
      </c>
      <c r="C21" s="56"/>
      <c r="D21" s="169" t="s">
        <v>53</v>
      </c>
      <c r="E21" s="219">
        <v>0.25</v>
      </c>
      <c r="F21" s="216">
        <f>G21</f>
        <v>6</v>
      </c>
      <c r="G21" s="216">
        <f>H21</f>
        <v>6</v>
      </c>
      <c r="H21" s="220">
        <v>6</v>
      </c>
      <c r="I21" s="216">
        <f t="shared" ref="I21:K21" si="15">H21</f>
        <v>6</v>
      </c>
      <c r="J21" s="216">
        <f t="shared" si="15"/>
        <v>6</v>
      </c>
      <c r="K21" s="236">
        <f t="shared" si="15"/>
        <v>6</v>
      </c>
      <c r="L21" s="237">
        <f>M21-0.125</f>
        <v>5.625</v>
      </c>
      <c r="M21" s="227">
        <v>5.75</v>
      </c>
      <c r="N21" s="238">
        <f>M21+0.125</f>
        <v>5.875</v>
      </c>
      <c r="O21" s="210"/>
      <c r="P21" s="210"/>
      <c r="Q21" s="212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68"/>
      <c r="C22" s="6"/>
      <c r="D22" s="178"/>
      <c r="E22" s="217"/>
      <c r="F22" s="218"/>
      <c r="G22" s="216"/>
      <c r="H22" s="93"/>
      <c r="I22" s="216"/>
      <c r="J22" s="216"/>
      <c r="K22" s="234"/>
      <c r="L22" s="235"/>
      <c r="M22" s="93"/>
      <c r="N22" s="236"/>
      <c r="O22" s="210"/>
      <c r="P22" s="210"/>
      <c r="Q22" s="212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74"/>
      <c r="B23" s="179" t="s">
        <v>54</v>
      </c>
      <c r="C23" s="56"/>
      <c r="D23" s="221" t="s">
        <v>55</v>
      </c>
      <c r="E23" s="222">
        <v>0.25</v>
      </c>
      <c r="F23" s="223">
        <f>SUM(G23-3/8)</f>
        <v>12.25</v>
      </c>
      <c r="G23" s="224">
        <f>SUM(H23-3/8)</f>
        <v>12.625</v>
      </c>
      <c r="H23" s="220">
        <v>13</v>
      </c>
      <c r="I23" s="224">
        <f t="shared" ref="I23:K23" si="16">H23+3/8</f>
        <v>13.375</v>
      </c>
      <c r="J23" s="224">
        <f t="shared" si="16"/>
        <v>13.75</v>
      </c>
      <c r="K23" s="238">
        <f t="shared" si="16"/>
        <v>14.125</v>
      </c>
      <c r="L23" s="224">
        <f>M23-1/2</f>
        <v>14.75</v>
      </c>
      <c r="M23" s="227">
        <v>15.25</v>
      </c>
      <c r="N23" s="238">
        <f>M23+1/2</f>
        <v>15.75</v>
      </c>
      <c r="O23" s="210"/>
      <c r="P23" s="210"/>
      <c r="Q23" s="212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4"/>
      <c r="B24" s="182" t="s">
        <v>56</v>
      </c>
      <c r="C24" s="56"/>
      <c r="D24" s="221" t="s">
        <v>57</v>
      </c>
      <c r="E24" s="222">
        <v>0.25</v>
      </c>
      <c r="F24" s="223">
        <f>SUM(G24-3/8)</f>
        <v>12.25</v>
      </c>
      <c r="G24" s="224">
        <f>SUM(H24-3/8)</f>
        <v>12.625</v>
      </c>
      <c r="H24" s="220">
        <v>13</v>
      </c>
      <c r="I24" s="224">
        <f t="shared" ref="I24:K24" si="17">H24+3/8</f>
        <v>13.375</v>
      </c>
      <c r="J24" s="224">
        <f t="shared" si="17"/>
        <v>13.75</v>
      </c>
      <c r="K24" s="238">
        <f t="shared" si="17"/>
        <v>14.125</v>
      </c>
      <c r="L24" s="224">
        <f>M24-1/2</f>
        <v>14.75</v>
      </c>
      <c r="M24" s="227">
        <v>15.25</v>
      </c>
      <c r="N24" s="238">
        <f>M24+1/2</f>
        <v>15.75</v>
      </c>
      <c r="O24" s="210"/>
      <c r="P24" s="210"/>
      <c r="Q24" s="212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168" t="s">
        <v>58</v>
      </c>
      <c r="C25" s="6"/>
      <c r="D25" s="225" t="s">
        <v>59</v>
      </c>
      <c r="E25" s="217">
        <v>0.5</v>
      </c>
      <c r="F25" s="218">
        <f>SUM(G25-1/2)</f>
        <v>9.25</v>
      </c>
      <c r="G25" s="216">
        <f>SUM(H25-1/2)</f>
        <v>9.75</v>
      </c>
      <c r="H25" s="93">
        <v>10.25</v>
      </c>
      <c r="I25" s="216">
        <f>SUM(H25+1/2)</f>
        <v>10.75</v>
      </c>
      <c r="J25" s="216">
        <f>SUM(I25+0.625)</f>
        <v>11.375</v>
      </c>
      <c r="K25" s="234">
        <f>SUM(J25+0.625)</f>
        <v>12</v>
      </c>
      <c r="L25" s="235">
        <f>SUM(M25-0.75)</f>
        <v>14.5</v>
      </c>
      <c r="M25" s="93">
        <v>15.25</v>
      </c>
      <c r="N25" s="236">
        <f>SUM(M25+0.875)</f>
        <v>16.125</v>
      </c>
      <c r="O25" s="210"/>
      <c r="P25" s="210"/>
      <c r="Q25" s="212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168" t="s">
        <v>60</v>
      </c>
      <c r="C26" s="6"/>
      <c r="D26" s="225" t="s">
        <v>61</v>
      </c>
      <c r="E26" s="217">
        <v>0.5</v>
      </c>
      <c r="F26" s="218">
        <f t="shared" ref="F26:F32" si="18">SUM(G26-1)</f>
        <v>14.25</v>
      </c>
      <c r="G26" s="216">
        <f t="shared" ref="G26:G32" si="19">SUM(H26-1)</f>
        <v>15.25</v>
      </c>
      <c r="H26" s="93">
        <v>16.25</v>
      </c>
      <c r="I26" s="216">
        <f t="shared" ref="I26:I32" si="20">SUM(H26+1)</f>
        <v>17.25</v>
      </c>
      <c r="J26" s="216">
        <f t="shared" ref="J26:J32" si="21">SUM(I26+1.25)</f>
        <v>18.5</v>
      </c>
      <c r="K26" s="234">
        <f t="shared" ref="K26:K32" si="22">SUM(J26+1.25)</f>
        <v>19.75</v>
      </c>
      <c r="L26" s="235">
        <f t="shared" ref="L26:L32" si="23">SUM(M26-1.5)</f>
        <v>21</v>
      </c>
      <c r="M26" s="93">
        <v>22.5</v>
      </c>
      <c r="N26" s="236">
        <f t="shared" ref="N26:N32" si="24">SUM(M26+1.75)</f>
        <v>24.25</v>
      </c>
      <c r="O26" s="210"/>
      <c r="P26" s="210"/>
      <c r="Q26" s="212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84"/>
      <c r="B27" s="168" t="s">
        <v>62</v>
      </c>
      <c r="C27" s="6"/>
      <c r="D27" s="184" t="s">
        <v>63</v>
      </c>
      <c r="E27" s="217">
        <v>0.5</v>
      </c>
      <c r="F27" s="218">
        <f>G27-0.625</f>
        <v>11.5</v>
      </c>
      <c r="G27" s="216">
        <f>H27-0.625</f>
        <v>12.125</v>
      </c>
      <c r="H27" s="93">
        <v>12.75</v>
      </c>
      <c r="I27" s="216">
        <f>H27+0.625</f>
        <v>13.375</v>
      </c>
      <c r="J27" s="216">
        <f>I27+0.75</f>
        <v>14.125</v>
      </c>
      <c r="K27" s="234">
        <f>SUM(J27+0.75)</f>
        <v>14.875</v>
      </c>
      <c r="L27" s="235">
        <f>M27-1</f>
        <v>16.75</v>
      </c>
      <c r="M27" s="93">
        <v>17.75</v>
      </c>
      <c r="N27" s="236">
        <f>M27+1</f>
        <v>18.75</v>
      </c>
      <c r="O27" s="210"/>
      <c r="P27" s="210"/>
      <c r="Q27" s="212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84"/>
      <c r="B28" s="168" t="s">
        <v>64</v>
      </c>
      <c r="C28" s="6"/>
      <c r="D28" s="184" t="s">
        <v>65</v>
      </c>
      <c r="E28" s="217">
        <v>0.5</v>
      </c>
      <c r="F28" s="218">
        <f t="shared" si="18"/>
        <v>12.5</v>
      </c>
      <c r="G28" s="216">
        <f t="shared" si="19"/>
        <v>13.5</v>
      </c>
      <c r="H28" s="93">
        <v>14.5</v>
      </c>
      <c r="I28" s="216">
        <f t="shared" si="20"/>
        <v>15.5</v>
      </c>
      <c r="J28" s="216">
        <f t="shared" si="21"/>
        <v>16.75</v>
      </c>
      <c r="K28" s="234">
        <f t="shared" si="22"/>
        <v>18</v>
      </c>
      <c r="L28" s="235">
        <f t="shared" si="23"/>
        <v>18.5</v>
      </c>
      <c r="M28" s="93">
        <v>20</v>
      </c>
      <c r="N28" s="236">
        <f t="shared" si="24"/>
        <v>21.75</v>
      </c>
      <c r="O28" s="210"/>
      <c r="P28" s="210"/>
      <c r="Q28" s="212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168" t="s">
        <v>66</v>
      </c>
      <c r="C29" s="6"/>
      <c r="D29" s="184" t="s">
        <v>67</v>
      </c>
      <c r="E29" s="217">
        <v>0</v>
      </c>
      <c r="F29" s="218">
        <f>H29</f>
        <v>7</v>
      </c>
      <c r="G29" s="216">
        <f>H29</f>
        <v>7</v>
      </c>
      <c r="H29" s="93">
        <v>7</v>
      </c>
      <c r="I29" s="216">
        <f>H29</f>
        <v>7</v>
      </c>
      <c r="J29" s="216">
        <f>H29</f>
        <v>7</v>
      </c>
      <c r="K29" s="234">
        <f>H29</f>
        <v>7</v>
      </c>
      <c r="L29" s="235">
        <f>M29</f>
        <v>8.25</v>
      </c>
      <c r="M29" s="93">
        <v>8.25</v>
      </c>
      <c r="N29" s="236">
        <f>M29</f>
        <v>8.25</v>
      </c>
      <c r="O29" s="210"/>
      <c r="P29" s="210"/>
      <c r="Q29" s="212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85"/>
      <c r="B30" s="168" t="s">
        <v>68</v>
      </c>
      <c r="C30" s="6"/>
      <c r="D30" s="184" t="s">
        <v>69</v>
      </c>
      <c r="E30" s="217">
        <v>0.5</v>
      </c>
      <c r="F30" s="218">
        <f t="shared" si="18"/>
        <v>18.5</v>
      </c>
      <c r="G30" s="216">
        <f t="shared" si="19"/>
        <v>19.5</v>
      </c>
      <c r="H30" s="93">
        <v>20.5</v>
      </c>
      <c r="I30" s="216">
        <f t="shared" si="20"/>
        <v>21.5</v>
      </c>
      <c r="J30" s="216">
        <f t="shared" si="21"/>
        <v>22.75</v>
      </c>
      <c r="K30" s="234">
        <f t="shared" si="22"/>
        <v>24</v>
      </c>
      <c r="L30" s="235">
        <f t="shared" si="23"/>
        <v>25.5</v>
      </c>
      <c r="M30" s="93">
        <v>27</v>
      </c>
      <c r="N30" s="236">
        <f t="shared" si="24"/>
        <v>28.75</v>
      </c>
      <c r="O30" s="211"/>
      <c r="P30" s="210"/>
      <c r="Q30" s="212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168" t="s">
        <v>70</v>
      </c>
      <c r="C31" s="6"/>
      <c r="D31" s="184" t="s">
        <v>71</v>
      </c>
      <c r="E31" s="217">
        <v>0.5</v>
      </c>
      <c r="F31" s="218">
        <f t="shared" si="18"/>
        <v>39</v>
      </c>
      <c r="G31" s="216">
        <f t="shared" si="19"/>
        <v>40</v>
      </c>
      <c r="H31" s="93">
        <v>41</v>
      </c>
      <c r="I31" s="216">
        <f t="shared" si="20"/>
        <v>42</v>
      </c>
      <c r="J31" s="216">
        <f t="shared" si="21"/>
        <v>43.25</v>
      </c>
      <c r="K31" s="234">
        <f t="shared" si="22"/>
        <v>44.5</v>
      </c>
      <c r="L31" s="235">
        <f t="shared" si="23"/>
        <v>51.5</v>
      </c>
      <c r="M31" s="93">
        <v>53</v>
      </c>
      <c r="N31" s="236">
        <f t="shared" si="24"/>
        <v>54.75</v>
      </c>
      <c r="O31" s="211"/>
      <c r="P31" s="210"/>
      <c r="Q31" s="212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86"/>
      <c r="B32" s="168" t="s">
        <v>72</v>
      </c>
      <c r="C32" s="6"/>
      <c r="D32" s="184" t="s">
        <v>73</v>
      </c>
      <c r="E32" s="217">
        <v>0.5</v>
      </c>
      <c r="F32" s="218">
        <f t="shared" si="18"/>
        <v>32</v>
      </c>
      <c r="G32" s="216">
        <f t="shared" si="19"/>
        <v>33</v>
      </c>
      <c r="H32" s="93">
        <v>34</v>
      </c>
      <c r="I32" s="216">
        <f t="shared" si="20"/>
        <v>35</v>
      </c>
      <c r="J32" s="216">
        <f t="shared" si="21"/>
        <v>36.25</v>
      </c>
      <c r="K32" s="234">
        <f t="shared" si="22"/>
        <v>37.5</v>
      </c>
      <c r="L32" s="235">
        <f t="shared" si="23"/>
        <v>53</v>
      </c>
      <c r="M32" s="93">
        <v>54.5</v>
      </c>
      <c r="N32" s="236">
        <f t="shared" si="24"/>
        <v>56.25</v>
      </c>
      <c r="O32" s="210"/>
      <c r="P32" s="212"/>
      <c r="Q32" s="212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86"/>
      <c r="B33" s="168"/>
      <c r="C33" s="6"/>
      <c r="D33" s="172"/>
      <c r="E33" s="87"/>
      <c r="F33" s="218"/>
      <c r="G33" s="216"/>
      <c r="H33" s="93"/>
      <c r="I33" s="216"/>
      <c r="J33" s="216"/>
      <c r="K33" s="234"/>
      <c r="L33" s="235"/>
      <c r="M33" s="93"/>
      <c r="N33" s="236"/>
      <c r="O33" s="210"/>
      <c r="P33" s="212"/>
      <c r="Q33" s="212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74"/>
      <c r="B34" s="187" t="s">
        <v>74</v>
      </c>
      <c r="C34" s="56"/>
      <c r="D34" s="226" t="s">
        <v>75</v>
      </c>
      <c r="E34" s="219">
        <v>0.125</v>
      </c>
      <c r="F34" s="223">
        <f>SUM(G34-3/8)</f>
        <v>5</v>
      </c>
      <c r="G34" s="224">
        <f>SUM(H34-3/8)</f>
        <v>5.375</v>
      </c>
      <c r="H34" s="227">
        <v>5.75</v>
      </c>
      <c r="I34" s="224">
        <f>H34+3/8</f>
        <v>6.125</v>
      </c>
      <c r="J34" s="224">
        <f>I34+1/2</f>
        <v>6.625</v>
      </c>
      <c r="K34" s="238">
        <f>J34+1/2</f>
        <v>7.125</v>
      </c>
      <c r="L34" s="224">
        <f>M34-5/8</f>
        <v>6.125</v>
      </c>
      <c r="M34" s="227">
        <v>6.75</v>
      </c>
      <c r="N34" s="239">
        <f>M34+5/8</f>
        <v>7.375</v>
      </c>
      <c r="O34" s="211"/>
      <c r="P34" s="210"/>
      <c r="Q34" s="212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74"/>
      <c r="B35" s="189" t="s">
        <v>76</v>
      </c>
      <c r="C35" s="161"/>
      <c r="D35" s="226" t="s">
        <v>77</v>
      </c>
      <c r="E35" s="228">
        <v>0.125</v>
      </c>
      <c r="F35" s="223">
        <f>G35-1/2</f>
        <v>4.25</v>
      </c>
      <c r="G35" s="224">
        <f>H35-1/2</f>
        <v>4.75</v>
      </c>
      <c r="H35" s="229">
        <v>5.25</v>
      </c>
      <c r="I35" s="224">
        <f t="shared" ref="I35:K35" si="25">H35+1/2</f>
        <v>5.75</v>
      </c>
      <c r="J35" s="224">
        <f t="shared" si="25"/>
        <v>6.25</v>
      </c>
      <c r="K35" s="238">
        <f t="shared" si="25"/>
        <v>6.75</v>
      </c>
      <c r="L35" s="240">
        <f>M35-3/4</f>
        <v>7.25</v>
      </c>
      <c r="M35" s="229">
        <v>8</v>
      </c>
      <c r="N35" s="241">
        <f>M35+3/4</f>
        <v>8.75</v>
      </c>
      <c r="O35" s="211"/>
      <c r="P35" s="210"/>
      <c r="Q35" s="212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85"/>
      <c r="B36" s="168" t="s">
        <v>78</v>
      </c>
      <c r="C36" s="6"/>
      <c r="D36" s="190" t="s">
        <v>79</v>
      </c>
      <c r="E36" s="80">
        <v>0.125</v>
      </c>
      <c r="F36" s="218">
        <f>SUM(G36-1/8)</f>
        <v>3.75</v>
      </c>
      <c r="G36" s="216">
        <f>SUM(H36-1/8)</f>
        <v>3.875</v>
      </c>
      <c r="H36" s="93">
        <v>4</v>
      </c>
      <c r="I36" s="216">
        <f t="shared" ref="I36:K36" si="26">SUM(H36+1/8)</f>
        <v>4.125</v>
      </c>
      <c r="J36" s="216">
        <f t="shared" si="26"/>
        <v>4.25</v>
      </c>
      <c r="K36" s="234">
        <f t="shared" si="26"/>
        <v>4.375</v>
      </c>
      <c r="L36" s="235">
        <f>SUM(M36-1/8)</f>
        <v>4.875</v>
      </c>
      <c r="M36" s="93">
        <v>5</v>
      </c>
      <c r="N36" s="236">
        <f>SUM(M36+1/8)</f>
        <v>5.125</v>
      </c>
      <c r="O36" s="211"/>
      <c r="P36" s="210"/>
      <c r="Q36" s="212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168" t="s">
        <v>80</v>
      </c>
      <c r="C37" s="6"/>
      <c r="D37" s="190" t="s">
        <v>81</v>
      </c>
      <c r="E37" s="80">
        <v>0.125</v>
      </c>
      <c r="F37" s="218">
        <f>SUM(G37-1/4)</f>
        <v>9</v>
      </c>
      <c r="G37" s="216">
        <f>SUM(H37-1/4)</f>
        <v>9.25</v>
      </c>
      <c r="H37" s="93">
        <v>9.5</v>
      </c>
      <c r="I37" s="216">
        <f t="shared" ref="I37:K37" si="27">SUM(H37+1/4)</f>
        <v>9.75</v>
      </c>
      <c r="J37" s="216">
        <f t="shared" si="27"/>
        <v>10</v>
      </c>
      <c r="K37" s="234">
        <f t="shared" si="27"/>
        <v>10.25</v>
      </c>
      <c r="L37" s="235">
        <f>SUM(M37-3/8)</f>
        <v>10.125</v>
      </c>
      <c r="M37" s="93">
        <v>10.5</v>
      </c>
      <c r="N37" s="236">
        <f>SUM(M37+3/8)</f>
        <v>10.875</v>
      </c>
      <c r="O37" s="211"/>
      <c r="P37" s="210"/>
      <c r="Q37" s="212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68" t="s">
        <v>82</v>
      </c>
      <c r="C38" s="6"/>
      <c r="D38" s="190" t="s">
        <v>83</v>
      </c>
      <c r="E38" s="80">
        <v>0.125</v>
      </c>
      <c r="F38" s="218">
        <f>SUM(G38-1/4)</f>
        <v>8.25</v>
      </c>
      <c r="G38" s="216">
        <f>SUM(H38-1/4)</f>
        <v>8.5</v>
      </c>
      <c r="H38" s="93">
        <v>8.75</v>
      </c>
      <c r="I38" s="216">
        <f t="shared" ref="I38:K38" si="28">SUM(H38+1/4)</f>
        <v>9</v>
      </c>
      <c r="J38" s="216">
        <f t="shared" si="28"/>
        <v>9.25</v>
      </c>
      <c r="K38" s="234">
        <f t="shared" si="28"/>
        <v>9.5</v>
      </c>
      <c r="L38" s="235">
        <f>SUM(M38-3/8)</f>
        <v>8.625</v>
      </c>
      <c r="M38" s="93">
        <v>9</v>
      </c>
      <c r="N38" s="236">
        <f>SUM(M38+3/8)</f>
        <v>9.375</v>
      </c>
      <c r="O38" s="211"/>
      <c r="P38" s="210"/>
      <c r="Q38" s="212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68" t="s">
        <v>84</v>
      </c>
      <c r="C39" s="6"/>
      <c r="D39" s="190" t="s">
        <v>85</v>
      </c>
      <c r="E39" s="80">
        <v>0</v>
      </c>
      <c r="F39" s="218">
        <f>H39</f>
        <v>0.25</v>
      </c>
      <c r="G39" s="216">
        <f>H39</f>
        <v>0.25</v>
      </c>
      <c r="H39" s="93">
        <v>0.25</v>
      </c>
      <c r="I39" s="216">
        <f>H39</f>
        <v>0.25</v>
      </c>
      <c r="J39" s="216">
        <f>H39</f>
        <v>0.25</v>
      </c>
      <c r="K39" s="234">
        <f>H39</f>
        <v>0.25</v>
      </c>
      <c r="L39" s="235">
        <f>M39</f>
        <v>0.375</v>
      </c>
      <c r="M39" s="93">
        <v>0.375</v>
      </c>
      <c r="N39" s="236">
        <f>M39</f>
        <v>0.375</v>
      </c>
      <c r="O39" s="211"/>
      <c r="P39" s="210"/>
      <c r="Q39" s="212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73"/>
      <c r="B40" s="168" t="s">
        <v>86</v>
      </c>
      <c r="C40" s="56"/>
      <c r="D40" s="190" t="s">
        <v>87</v>
      </c>
      <c r="E40" s="80">
        <v>0.125</v>
      </c>
      <c r="F40" s="218">
        <f>SUM(G40-3/8)</f>
        <v>10.25</v>
      </c>
      <c r="G40" s="216">
        <f>SUM(H40-3/8)</f>
        <v>10.625</v>
      </c>
      <c r="H40" s="93">
        <v>11</v>
      </c>
      <c r="I40" s="216">
        <f t="shared" ref="I40:K40" si="29">SUM(H40+3/8)</f>
        <v>11.375</v>
      </c>
      <c r="J40" s="216">
        <f t="shared" si="29"/>
        <v>11.75</v>
      </c>
      <c r="K40" s="234">
        <f t="shared" si="29"/>
        <v>12.125</v>
      </c>
      <c r="L40" s="235">
        <f>SUM(M40-1/2)</f>
        <v>9.75</v>
      </c>
      <c r="M40" s="227">
        <v>10.25</v>
      </c>
      <c r="N40" s="236">
        <f>SUM(M40+1/2)</f>
        <v>10.75</v>
      </c>
      <c r="O40" s="211"/>
      <c r="P40" s="210"/>
      <c r="Q40" s="212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173"/>
      <c r="B41" s="168" t="s">
        <v>88</v>
      </c>
      <c r="C41" s="56"/>
      <c r="D41" s="190" t="s">
        <v>89</v>
      </c>
      <c r="E41" s="80">
        <v>0.125</v>
      </c>
      <c r="F41" s="218">
        <f>H41</f>
        <v>2.5</v>
      </c>
      <c r="G41" s="216">
        <f>H41</f>
        <v>2.5</v>
      </c>
      <c r="H41" s="93">
        <v>2.5</v>
      </c>
      <c r="I41" s="216">
        <f>H41</f>
        <v>2.5</v>
      </c>
      <c r="J41" s="216">
        <f>H41</f>
        <v>2.5</v>
      </c>
      <c r="K41" s="234">
        <f>H41</f>
        <v>2.5</v>
      </c>
      <c r="L41" s="235">
        <f>M41</f>
        <v>3</v>
      </c>
      <c r="M41" s="93">
        <v>3</v>
      </c>
      <c r="N41" s="236">
        <f>M41</f>
        <v>3</v>
      </c>
      <c r="O41" s="211"/>
      <c r="P41" s="210"/>
      <c r="Q41" s="212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84"/>
      <c r="B42" s="168"/>
      <c r="C42" s="6"/>
      <c r="D42" s="190"/>
      <c r="E42" s="217"/>
      <c r="F42" s="218"/>
      <c r="G42" s="216"/>
      <c r="H42" s="93"/>
      <c r="I42" s="216"/>
      <c r="J42" s="216"/>
      <c r="K42" s="234"/>
      <c r="L42" s="235"/>
      <c r="M42" s="93"/>
      <c r="N42" s="236"/>
      <c r="O42" s="211"/>
      <c r="P42" s="210"/>
      <c r="Q42" s="212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168" t="s">
        <v>90</v>
      </c>
      <c r="C43" s="6"/>
      <c r="D43" s="191" t="s">
        <v>91</v>
      </c>
      <c r="E43" s="217">
        <v>0.5</v>
      </c>
      <c r="F43" s="218">
        <f>SUM(G43-1)</f>
        <v>36</v>
      </c>
      <c r="G43" s="216">
        <f>SUM(H43-1)</f>
        <v>37</v>
      </c>
      <c r="H43" s="230">
        <v>38</v>
      </c>
      <c r="I43" s="216">
        <f>SUM(H43+1)</f>
        <v>39</v>
      </c>
      <c r="J43" s="216">
        <f>SUM(I43+1.25)</f>
        <v>40.25</v>
      </c>
      <c r="K43" s="234">
        <f>SUM(J43+1.25)</f>
        <v>41.5</v>
      </c>
      <c r="L43" s="235">
        <f>SUM(M43-1.5)</f>
        <v>36.5</v>
      </c>
      <c r="M43" s="227">
        <v>38</v>
      </c>
      <c r="N43" s="236">
        <f>SUM(M43+1.75)</f>
        <v>39.75</v>
      </c>
      <c r="O43" s="211"/>
      <c r="P43" s="210"/>
      <c r="Q43" s="212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168" t="s">
        <v>92</v>
      </c>
      <c r="C44" s="6"/>
      <c r="D44" s="191" t="s">
        <v>93</v>
      </c>
      <c r="E44" s="217">
        <v>0.5</v>
      </c>
      <c r="F44" s="218">
        <f>SUM(G44-1)</f>
        <v>53</v>
      </c>
      <c r="G44" s="216">
        <f>SUM(H44-1)</f>
        <v>54</v>
      </c>
      <c r="H44" s="230">
        <v>55</v>
      </c>
      <c r="I44" s="216">
        <f>SUM(H44+1)</f>
        <v>56</v>
      </c>
      <c r="J44" s="216">
        <f>SUM(I44+1.25)</f>
        <v>57.25</v>
      </c>
      <c r="K44" s="234">
        <f>SUM(J44+1.25)</f>
        <v>58.5</v>
      </c>
      <c r="L44" s="235">
        <f>SUM(M44-1.5)</f>
        <v>71.5</v>
      </c>
      <c r="M44" s="227">
        <v>73</v>
      </c>
      <c r="N44" s="236">
        <f>SUM(M44+1.75)</f>
        <v>74.75</v>
      </c>
      <c r="O44" s="211"/>
      <c r="P44" s="210"/>
      <c r="Q44" s="212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96"/>
      <c r="B45" s="192" t="s">
        <v>94</v>
      </c>
      <c r="C45" s="40"/>
      <c r="D45" s="190" t="s">
        <v>95</v>
      </c>
      <c r="E45" s="231">
        <v>0.125</v>
      </c>
      <c r="F45" s="232">
        <f>SUM(H45)</f>
        <v>0.5</v>
      </c>
      <c r="G45" s="233">
        <f>SUM(H45)</f>
        <v>0.5</v>
      </c>
      <c r="H45" s="102">
        <v>0.5</v>
      </c>
      <c r="I45" s="233">
        <f>SUM(H45)</f>
        <v>0.5</v>
      </c>
      <c r="J45" s="233">
        <f>SUM(H45)</f>
        <v>0.5</v>
      </c>
      <c r="K45" s="242">
        <f>SUM(H45)</f>
        <v>0.5</v>
      </c>
      <c r="L45" s="243">
        <f>SUM(M45)</f>
        <v>0.875</v>
      </c>
      <c r="M45" s="102">
        <v>0.875</v>
      </c>
      <c r="N45" s="244">
        <f>SUM(M45)</f>
        <v>0.875</v>
      </c>
      <c r="O45" s="211"/>
      <c r="P45" s="210"/>
      <c r="Q45" s="212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ht="15.75" customHeight="1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ht="15.75" customHeight="1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ht="15.75" customHeight="1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ht="15.75" customHeight="1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</sheetData>
  <mergeCells count="63">
    <mergeCell ref="A2:B2"/>
    <mergeCell ref="C2:E2"/>
    <mergeCell ref="F2:I2"/>
    <mergeCell ref="J2:N2"/>
    <mergeCell ref="A3:B3"/>
    <mergeCell ref="C3:E3"/>
    <mergeCell ref="F3:I3"/>
    <mergeCell ref="J3:N3"/>
    <mergeCell ref="A4:B4"/>
    <mergeCell ref="C4:E4"/>
    <mergeCell ref="F4:I4"/>
    <mergeCell ref="J4:N4"/>
    <mergeCell ref="A5:B5"/>
    <mergeCell ref="C5:E5"/>
    <mergeCell ref="F5:I5"/>
    <mergeCell ref="J5:N5"/>
    <mergeCell ref="A6:B6"/>
    <mergeCell ref="C6:E6"/>
    <mergeCell ref="F6:I6"/>
    <mergeCell ref="J6:N6"/>
    <mergeCell ref="A7:B7"/>
    <mergeCell ref="C7:E7"/>
    <mergeCell ref="F7:I7"/>
    <mergeCell ref="J7:N7"/>
    <mergeCell ref="A8:N8"/>
    <mergeCell ref="A9:N9"/>
    <mergeCell ref="F10:K10"/>
    <mergeCell ref="L10:N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</mergeCells>
  <pageMargins left="0.75" right="0.75" top="0.118055555555556" bottom="0.0388888888888889" header="0.0784722222222222" footer="0.5"/>
  <pageSetup paperSize="9" scale="72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5"/>
  <sheetViews>
    <sheetView tabSelected="1" view="pageBreakPreview" zoomScaleNormal="85" workbookViewId="0">
      <selection activeCell="J39" sqref="J39"/>
    </sheetView>
  </sheetViews>
  <sheetFormatPr defaultColWidth="10.0984848484848" defaultRowHeight="15" customHeight="1"/>
  <cols>
    <col min="1" max="1" width="11.5" customWidth="1"/>
    <col min="2" max="2" width="15" customWidth="1"/>
    <col min="3" max="3" width="28.5984848484848" customWidth="1"/>
    <col min="4" max="4" width="26.5984848484848" customWidth="1"/>
    <col min="5" max="5" width="6.59848484848485" customWidth="1"/>
    <col min="6" max="6" width="6.67424242424242" customWidth="1"/>
    <col min="7" max="11" width="6.40151515151515" customWidth="1"/>
    <col min="12" max="12" width="7.90151515151515" customWidth="1"/>
    <col min="13" max="13" width="7.59848484848485" customWidth="1"/>
    <col min="14" max="14" width="7.6969696969697" customWidth="1"/>
    <col min="15" max="17" width="6.40151515151515" customWidth="1"/>
    <col min="18" max="26" width="9.40151515151515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94"/>
      <c r="O1" s="195"/>
      <c r="P1" s="195"/>
      <c r="Q1" s="195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3" t="s">
        <v>1</v>
      </c>
      <c r="D2" s="6"/>
      <c r="E2" s="4"/>
      <c r="F2" s="146" t="s">
        <v>2</v>
      </c>
      <c r="G2" s="6"/>
      <c r="H2" s="6"/>
      <c r="I2" s="4"/>
      <c r="J2" s="120"/>
      <c r="K2" s="6"/>
      <c r="L2" s="6"/>
      <c r="M2" s="6"/>
      <c r="N2" s="56"/>
      <c r="O2" s="196"/>
      <c r="P2" s="196"/>
      <c r="Q2" s="196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5" t="s">
        <v>3</v>
      </c>
      <c r="B3" s="4"/>
      <c r="C3" s="5" t="s">
        <v>4</v>
      </c>
      <c r="D3" s="6"/>
      <c r="E3" s="4"/>
      <c r="F3" s="146" t="s">
        <v>5</v>
      </c>
      <c r="G3" s="6"/>
      <c r="H3" s="6"/>
      <c r="I3" s="4"/>
      <c r="J3" s="120"/>
      <c r="K3" s="6"/>
      <c r="L3" s="6"/>
      <c r="M3" s="6"/>
      <c r="N3" s="56"/>
      <c r="O3" s="196"/>
      <c r="P3" s="196"/>
      <c r="Q3" s="196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5" t="s">
        <v>6</v>
      </c>
      <c r="B4" s="4"/>
      <c r="C4" s="5" t="s">
        <v>7</v>
      </c>
      <c r="D4" s="6"/>
      <c r="E4" s="4"/>
      <c r="F4" s="146" t="s">
        <v>8</v>
      </c>
      <c r="G4" s="6"/>
      <c r="H4" s="6"/>
      <c r="I4" s="4"/>
      <c r="J4" s="9" t="s">
        <v>9</v>
      </c>
      <c r="K4" s="6"/>
      <c r="L4" s="6"/>
      <c r="M4" s="6"/>
      <c r="N4" s="56"/>
      <c r="O4" s="196"/>
      <c r="P4" s="196"/>
      <c r="Q4" s="196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5" t="s">
        <v>10</v>
      </c>
      <c r="B5" s="4"/>
      <c r="C5" s="5" t="s">
        <v>11</v>
      </c>
      <c r="D5" s="6"/>
      <c r="E5" s="4"/>
      <c r="F5" s="146" t="s">
        <v>12</v>
      </c>
      <c r="G5" s="6"/>
      <c r="H5" s="6"/>
      <c r="I5" s="4"/>
      <c r="J5" s="197" t="s">
        <v>13</v>
      </c>
      <c r="K5" s="6"/>
      <c r="L5" s="6"/>
      <c r="M5" s="6"/>
      <c r="N5" s="56"/>
      <c r="O5" s="196"/>
      <c r="P5" s="196"/>
      <c r="Q5" s="196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5" t="s">
        <v>14</v>
      </c>
      <c r="B6" s="4"/>
      <c r="C6" s="5" t="s">
        <v>15</v>
      </c>
      <c r="D6" s="6"/>
      <c r="E6" s="4"/>
      <c r="F6" s="146" t="s">
        <v>16</v>
      </c>
      <c r="G6" s="6"/>
      <c r="H6" s="6"/>
      <c r="I6" s="4"/>
      <c r="J6" s="9"/>
      <c r="K6" s="6"/>
      <c r="L6" s="6"/>
      <c r="M6" s="6"/>
      <c r="N6" s="56"/>
      <c r="O6" s="196"/>
      <c r="P6" s="196"/>
      <c r="Q6" s="196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5" t="s">
        <v>17</v>
      </c>
      <c r="B7" s="4"/>
      <c r="C7" s="147" t="s">
        <v>18</v>
      </c>
      <c r="D7" s="6"/>
      <c r="E7" s="4"/>
      <c r="F7" s="146" t="s">
        <v>19</v>
      </c>
      <c r="G7" s="6"/>
      <c r="H7" s="6"/>
      <c r="I7" s="4"/>
      <c r="J7" s="9"/>
      <c r="K7" s="6"/>
      <c r="L7" s="6"/>
      <c r="M7" s="6"/>
      <c r="N7" s="56"/>
      <c r="O7" s="198"/>
      <c r="P7" s="198"/>
      <c r="Q7" s="198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48" t="s">
        <v>20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161"/>
      <c r="O8" s="195"/>
      <c r="P8" s="195"/>
      <c r="Q8" s="195"/>
      <c r="R8" s="103"/>
      <c r="S8" s="103"/>
      <c r="T8" s="103"/>
      <c r="U8" s="103"/>
      <c r="V8" s="103"/>
      <c r="W8" s="103"/>
      <c r="X8" s="103"/>
      <c r="Y8" s="103"/>
      <c r="Z8" s="103"/>
    </row>
    <row r="9" ht="33" customHeight="1" spans="1:26">
      <c r="A9" s="149" t="s">
        <v>21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99"/>
      <c r="O9" s="195"/>
      <c r="P9" s="195"/>
      <c r="Q9" s="195"/>
      <c r="R9" s="103"/>
      <c r="S9" s="103"/>
      <c r="T9" s="103"/>
      <c r="U9" s="103"/>
      <c r="V9" s="103"/>
      <c r="W9" s="103"/>
      <c r="X9" s="103"/>
      <c r="Y9" s="103"/>
      <c r="Z9" s="103"/>
    </row>
    <row r="10" ht="22.5" customHeight="1" spans="1:26">
      <c r="A10" s="151"/>
      <c r="B10" s="68"/>
      <c r="C10" s="68"/>
      <c r="D10" s="68"/>
      <c r="E10" s="68"/>
      <c r="F10" s="152" t="s">
        <v>22</v>
      </c>
      <c r="G10" s="70"/>
      <c r="H10" s="70"/>
      <c r="I10" s="70"/>
      <c r="J10" s="70"/>
      <c r="K10" s="70"/>
      <c r="L10" s="152" t="s">
        <v>23</v>
      </c>
      <c r="M10" s="70"/>
      <c r="N10" s="121"/>
      <c r="O10" s="200"/>
      <c r="P10" s="200"/>
      <c r="Q10" s="200"/>
      <c r="R10" s="103"/>
      <c r="S10" s="103"/>
      <c r="T10" s="103"/>
      <c r="U10" s="103"/>
      <c r="V10" s="103"/>
      <c r="W10" s="103"/>
      <c r="X10" s="103"/>
      <c r="Y10" s="103"/>
      <c r="Z10" s="103"/>
    </row>
    <row r="11" ht="36" customHeight="1" spans="1:26">
      <c r="A11" s="153" t="s">
        <v>24</v>
      </c>
      <c r="B11" s="153" t="s">
        <v>25</v>
      </c>
      <c r="C11" s="121"/>
      <c r="D11" s="154" t="s">
        <v>26</v>
      </c>
      <c r="E11" s="155" t="s">
        <v>27</v>
      </c>
      <c r="F11" s="156" t="s">
        <v>28</v>
      </c>
      <c r="G11" s="157" t="s">
        <v>29</v>
      </c>
      <c r="H11" s="158" t="s">
        <v>30</v>
      </c>
      <c r="I11" s="157" t="s">
        <v>31</v>
      </c>
      <c r="J11" s="157" t="s">
        <v>32</v>
      </c>
      <c r="K11" s="201" t="s">
        <v>33</v>
      </c>
      <c r="L11" s="202" t="s">
        <v>34</v>
      </c>
      <c r="M11" s="158" t="s">
        <v>35</v>
      </c>
      <c r="N11" s="203" t="s">
        <v>36</v>
      </c>
      <c r="O11" s="195"/>
      <c r="P11" s="195"/>
      <c r="Q11" s="195"/>
      <c r="R11" s="139"/>
      <c r="S11" s="139"/>
      <c r="T11" s="139"/>
      <c r="U11" s="139"/>
      <c r="V11" s="139"/>
      <c r="W11" s="139"/>
      <c r="X11" s="139"/>
      <c r="Y11" s="139"/>
      <c r="Z11" s="139"/>
    </row>
    <row r="12" ht="15.75" customHeight="1" spans="1:26">
      <c r="A12" s="159"/>
      <c r="B12" s="160"/>
      <c r="C12" s="161"/>
      <c r="D12" s="162"/>
      <c r="E12" s="163"/>
      <c r="F12" s="164"/>
      <c r="G12" s="165"/>
      <c r="H12" s="166"/>
      <c r="I12" s="204"/>
      <c r="J12" s="204"/>
      <c r="K12" s="205"/>
      <c r="L12" s="206"/>
      <c r="M12" s="166"/>
      <c r="N12" s="207"/>
      <c r="O12" s="208"/>
      <c r="P12" s="209"/>
      <c r="Q12" s="209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67"/>
      <c r="B13" s="168" t="s">
        <v>37</v>
      </c>
      <c r="C13" s="6"/>
      <c r="D13" s="169" t="s">
        <v>38</v>
      </c>
      <c r="E13" s="163">
        <v>0.5</v>
      </c>
      <c r="F13" s="170">
        <f>'GRADED SPECS'!F13*2.54</f>
        <v>114.3</v>
      </c>
      <c r="G13" s="171">
        <f>'GRADED SPECS'!G13*2.54</f>
        <v>115.57</v>
      </c>
      <c r="H13" s="171">
        <f>'GRADED SPECS'!H13*2.54</f>
        <v>116.84</v>
      </c>
      <c r="I13" s="171">
        <f>'GRADED SPECS'!I13*2.54</f>
        <v>118.11</v>
      </c>
      <c r="J13" s="171">
        <f>'GRADED SPECS'!J13*2.54</f>
        <v>119.38</v>
      </c>
      <c r="K13" s="171">
        <f>'GRADED SPECS'!K13*2.54</f>
        <v>120.65</v>
      </c>
      <c r="L13" s="171">
        <f>'GRADED SPECS'!L13*2.54</f>
        <v>118.11</v>
      </c>
      <c r="M13" s="171">
        <f>'GRADED SPECS'!M13*2.54</f>
        <v>119.38</v>
      </c>
      <c r="N13" s="171">
        <f>'GRADED SPECS'!N13*2.54</f>
        <v>120.65</v>
      </c>
      <c r="O13" s="210"/>
      <c r="P13" s="210"/>
      <c r="Q13" s="212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67"/>
      <c r="B14" s="168" t="s">
        <v>39</v>
      </c>
      <c r="C14" s="6"/>
      <c r="D14" s="169" t="s">
        <v>40</v>
      </c>
      <c r="E14" s="163">
        <v>0.5</v>
      </c>
      <c r="F14" s="170">
        <f>'GRADED SPECS'!F14*2.54</f>
        <v>114.3</v>
      </c>
      <c r="G14" s="171">
        <f>'GRADED SPECS'!G14*2.54</f>
        <v>115.57</v>
      </c>
      <c r="H14" s="171">
        <f>'GRADED SPECS'!H14*2.54</f>
        <v>116.84</v>
      </c>
      <c r="I14" s="171">
        <f>'GRADED SPECS'!I14*2.54</f>
        <v>118.11</v>
      </c>
      <c r="J14" s="171">
        <f>'GRADED SPECS'!J14*2.54</f>
        <v>119.38</v>
      </c>
      <c r="K14" s="171">
        <f>'GRADED SPECS'!K14*2.54</f>
        <v>120.65</v>
      </c>
      <c r="L14" s="171">
        <f>'GRADED SPECS'!L14*2.54</f>
        <v>118.11</v>
      </c>
      <c r="M14" s="171">
        <f>'GRADED SPECS'!M14*2.54</f>
        <v>119.38</v>
      </c>
      <c r="N14" s="171">
        <f>'GRADED SPECS'!N14*2.54</f>
        <v>120.65</v>
      </c>
      <c r="O14" s="210"/>
      <c r="P14" s="210"/>
      <c r="Q14" s="212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67"/>
      <c r="B15" s="168" t="s">
        <v>41</v>
      </c>
      <c r="C15" s="6"/>
      <c r="D15" s="169" t="s">
        <v>42</v>
      </c>
      <c r="E15" s="163">
        <v>0.5</v>
      </c>
      <c r="F15" s="170">
        <f>'GRADED SPECS'!F15*2.54</f>
        <v>110.49</v>
      </c>
      <c r="G15" s="171">
        <f>'GRADED SPECS'!G15*2.54</f>
        <v>111.76</v>
      </c>
      <c r="H15" s="171">
        <f>'GRADED SPECS'!H15*2.54</f>
        <v>113.03</v>
      </c>
      <c r="I15" s="171">
        <f>'GRADED SPECS'!I15*2.54</f>
        <v>114.3</v>
      </c>
      <c r="J15" s="171">
        <f>'GRADED SPECS'!J15*2.54</f>
        <v>115.57</v>
      </c>
      <c r="K15" s="171">
        <f>'GRADED SPECS'!K15*2.54</f>
        <v>116.84</v>
      </c>
      <c r="L15" s="171">
        <f>'GRADED SPECS'!L15*2.54</f>
        <v>115.57</v>
      </c>
      <c r="M15" s="171">
        <f>'GRADED SPECS'!M15*2.54</f>
        <v>116.84</v>
      </c>
      <c r="N15" s="171">
        <f>'GRADED SPECS'!N15*2.54</f>
        <v>118.11</v>
      </c>
      <c r="O15" s="210"/>
      <c r="P15" s="210"/>
      <c r="Q15" s="212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67"/>
      <c r="B16" s="168" t="s">
        <v>43</v>
      </c>
      <c r="C16" s="6"/>
      <c r="D16" s="169" t="s">
        <v>44</v>
      </c>
      <c r="E16" s="163">
        <v>0.5</v>
      </c>
      <c r="F16" s="170">
        <f>'GRADED SPECS'!F16*2.54</f>
        <v>110.49</v>
      </c>
      <c r="G16" s="171">
        <f>'GRADED SPECS'!G16*2.54</f>
        <v>111.76</v>
      </c>
      <c r="H16" s="171">
        <f>'GRADED SPECS'!H16*2.54</f>
        <v>113.03</v>
      </c>
      <c r="I16" s="171">
        <f>'GRADED SPECS'!I16*2.54</f>
        <v>114.3</v>
      </c>
      <c r="J16" s="171">
        <f>'GRADED SPECS'!J16*2.54</f>
        <v>115.57</v>
      </c>
      <c r="K16" s="171">
        <f>'GRADED SPECS'!K16*2.54</f>
        <v>116.84</v>
      </c>
      <c r="L16" s="171">
        <f>'GRADED SPECS'!L16*2.54</f>
        <v>115.57</v>
      </c>
      <c r="M16" s="171">
        <f>'GRADED SPECS'!M16*2.54</f>
        <v>116.84</v>
      </c>
      <c r="N16" s="171">
        <f>'GRADED SPECS'!N16*2.54</f>
        <v>118.11</v>
      </c>
      <c r="O16" s="210"/>
      <c r="P16" s="210"/>
      <c r="Q16" s="212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67"/>
      <c r="B17" s="168"/>
      <c r="C17" s="6"/>
      <c r="D17" s="172"/>
      <c r="E17" s="163"/>
      <c r="F17" s="170"/>
      <c r="G17" s="171"/>
      <c r="H17" s="171"/>
      <c r="I17" s="171"/>
      <c r="J17" s="171"/>
      <c r="K17" s="171"/>
      <c r="L17" s="171"/>
      <c r="M17" s="171"/>
      <c r="N17" s="171"/>
      <c r="O17" s="210"/>
      <c r="P17" s="210"/>
      <c r="Q17" s="212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3"/>
      <c r="B18" s="168" t="s">
        <v>45</v>
      </c>
      <c r="C18" s="6"/>
      <c r="D18" s="169" t="s">
        <v>46</v>
      </c>
      <c r="E18" s="163">
        <v>0.125</v>
      </c>
      <c r="F18" s="170">
        <f>'GRADED SPECS'!F18*2.54</f>
        <v>24.765</v>
      </c>
      <c r="G18" s="171">
        <f>'GRADED SPECS'!G18*2.54</f>
        <v>25.4</v>
      </c>
      <c r="H18" s="171">
        <f>'GRADED SPECS'!H18*2.54</f>
        <v>26.035</v>
      </c>
      <c r="I18" s="171">
        <f>'GRADED SPECS'!I18*2.54</f>
        <v>26.67</v>
      </c>
      <c r="J18" s="171">
        <f>'GRADED SPECS'!J18*2.54</f>
        <v>27.305</v>
      </c>
      <c r="K18" s="171">
        <f>'GRADED SPECS'!K18*2.54</f>
        <v>27.94</v>
      </c>
      <c r="L18" s="171">
        <f>'GRADED SPECS'!L18*2.54</f>
        <v>30.1625</v>
      </c>
      <c r="M18" s="171">
        <f>'GRADED SPECS'!M18*2.54</f>
        <v>31.115</v>
      </c>
      <c r="N18" s="171">
        <f>'GRADED SPECS'!N18*2.54</f>
        <v>32.0675</v>
      </c>
      <c r="O18" s="211"/>
      <c r="P18" s="210"/>
      <c r="Q18" s="212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4"/>
      <c r="B19" s="175" t="s">
        <v>47</v>
      </c>
      <c r="C19" s="6"/>
      <c r="D19" s="169" t="s">
        <v>48</v>
      </c>
      <c r="E19" s="163">
        <v>0.125</v>
      </c>
      <c r="F19" s="170">
        <f>'GRADED SPECS'!F19*2.54</f>
        <v>24.765</v>
      </c>
      <c r="G19" s="171">
        <f>'GRADED SPECS'!G19*2.54</f>
        <v>25.4</v>
      </c>
      <c r="H19" s="171">
        <f>'GRADED SPECS'!H19*2.54</f>
        <v>26.035</v>
      </c>
      <c r="I19" s="171">
        <f>'GRADED SPECS'!I19*2.54</f>
        <v>26.67</v>
      </c>
      <c r="J19" s="171">
        <f>'GRADED SPECS'!J19*2.54</f>
        <v>27.305</v>
      </c>
      <c r="K19" s="171">
        <f>'GRADED SPECS'!K19*2.54</f>
        <v>27.94</v>
      </c>
      <c r="L19" s="171">
        <f>'GRADED SPECS'!L19*2.54</f>
        <v>30.1625</v>
      </c>
      <c r="M19" s="171">
        <f>'GRADED SPECS'!M19*2.54</f>
        <v>31.115</v>
      </c>
      <c r="N19" s="171">
        <f>'GRADED SPECS'!N19*2.54</f>
        <v>32.0675</v>
      </c>
      <c r="O19" s="211"/>
      <c r="P19" s="210"/>
      <c r="Q19" s="212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68" t="s">
        <v>49</v>
      </c>
      <c r="C20" s="6"/>
      <c r="D20" s="169" t="s">
        <v>50</v>
      </c>
      <c r="E20" s="163">
        <v>0.125</v>
      </c>
      <c r="F20" s="170">
        <f>'GRADED SPECS'!F20*2.54</f>
        <v>21.59</v>
      </c>
      <c r="G20" s="171">
        <f>'GRADED SPECS'!G20*2.54</f>
        <v>22.225</v>
      </c>
      <c r="H20" s="171">
        <f>'GRADED SPECS'!H20*2.54</f>
        <v>22.86</v>
      </c>
      <c r="I20" s="171">
        <f>'GRADED SPECS'!I20*2.54</f>
        <v>23.495</v>
      </c>
      <c r="J20" s="171">
        <f>'GRADED SPECS'!J20*2.54</f>
        <v>24.13</v>
      </c>
      <c r="K20" s="171">
        <f>'GRADED SPECS'!K20*2.54</f>
        <v>24.765</v>
      </c>
      <c r="L20" s="171">
        <f>'GRADED SPECS'!L20*2.54</f>
        <v>23.495</v>
      </c>
      <c r="M20" s="171">
        <f>'GRADED SPECS'!M20*2.54</f>
        <v>24.4475</v>
      </c>
      <c r="N20" s="171">
        <f>'GRADED SPECS'!N20*2.54</f>
        <v>25.4</v>
      </c>
      <c r="O20" s="211"/>
      <c r="P20" s="210"/>
      <c r="Q20" s="212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74" t="s">
        <v>51</v>
      </c>
      <c r="B21" s="176" t="s">
        <v>52</v>
      </c>
      <c r="C21" s="56"/>
      <c r="D21" s="169" t="s">
        <v>53</v>
      </c>
      <c r="E21" s="177">
        <v>0.25</v>
      </c>
      <c r="F21" s="170">
        <f>'GRADED SPECS'!F21*2.54</f>
        <v>15.24</v>
      </c>
      <c r="G21" s="171">
        <f>'GRADED SPECS'!G21*2.54</f>
        <v>15.24</v>
      </c>
      <c r="H21" s="171">
        <f>'GRADED SPECS'!H21*2.54</f>
        <v>15.24</v>
      </c>
      <c r="I21" s="171">
        <f>'GRADED SPECS'!I21*2.54</f>
        <v>15.24</v>
      </c>
      <c r="J21" s="171">
        <f>'GRADED SPECS'!J21*2.54</f>
        <v>15.24</v>
      </c>
      <c r="K21" s="171">
        <f>'GRADED SPECS'!K21*2.54</f>
        <v>15.24</v>
      </c>
      <c r="L21" s="171">
        <f>'GRADED SPECS'!L21*2.54</f>
        <v>14.2875</v>
      </c>
      <c r="M21" s="171">
        <f>'GRADED SPECS'!M21*2.54</f>
        <v>14.605</v>
      </c>
      <c r="N21" s="171">
        <f>'GRADED SPECS'!N21*2.54</f>
        <v>14.9225</v>
      </c>
      <c r="O21" s="210"/>
      <c r="P21" s="210"/>
      <c r="Q21" s="212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68"/>
      <c r="C22" s="6"/>
      <c r="D22" s="178"/>
      <c r="E22" s="163"/>
      <c r="F22" s="170"/>
      <c r="G22" s="171"/>
      <c r="H22" s="171"/>
      <c r="I22" s="171"/>
      <c r="J22" s="171"/>
      <c r="K22" s="171"/>
      <c r="L22" s="171"/>
      <c r="M22" s="171"/>
      <c r="N22" s="171"/>
      <c r="O22" s="210"/>
      <c r="P22" s="210"/>
      <c r="Q22" s="212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74"/>
      <c r="B23" s="179" t="s">
        <v>54</v>
      </c>
      <c r="C23" s="56"/>
      <c r="D23" s="180" t="s">
        <v>55</v>
      </c>
      <c r="E23" s="181">
        <v>0.25</v>
      </c>
      <c r="F23" s="170">
        <f>'GRADED SPECS'!F23*2.54</f>
        <v>31.115</v>
      </c>
      <c r="G23" s="171">
        <f>'GRADED SPECS'!G23*2.54</f>
        <v>32.0675</v>
      </c>
      <c r="H23" s="171">
        <f>'GRADED SPECS'!H23*2.54</f>
        <v>33.02</v>
      </c>
      <c r="I23" s="171">
        <f>'GRADED SPECS'!I23*2.54</f>
        <v>33.9725</v>
      </c>
      <c r="J23" s="171">
        <f>'GRADED SPECS'!J23*2.54</f>
        <v>34.925</v>
      </c>
      <c r="K23" s="171">
        <f>'GRADED SPECS'!K23*2.54</f>
        <v>35.8775</v>
      </c>
      <c r="L23" s="171">
        <f>'GRADED SPECS'!L23*2.54</f>
        <v>37.465</v>
      </c>
      <c r="M23" s="171">
        <f>'GRADED SPECS'!M23*2.54</f>
        <v>38.735</v>
      </c>
      <c r="N23" s="171">
        <f>'GRADED SPECS'!N23*2.54</f>
        <v>40.005</v>
      </c>
      <c r="O23" s="210"/>
      <c r="P23" s="210"/>
      <c r="Q23" s="212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4"/>
      <c r="B24" s="182" t="s">
        <v>56</v>
      </c>
      <c r="C24" s="56"/>
      <c r="D24" s="180" t="s">
        <v>57</v>
      </c>
      <c r="E24" s="181">
        <v>0.25</v>
      </c>
      <c r="F24" s="170">
        <f>'GRADED SPECS'!F24*2.54</f>
        <v>31.115</v>
      </c>
      <c r="G24" s="171">
        <f>'GRADED SPECS'!G24*2.54</f>
        <v>32.0675</v>
      </c>
      <c r="H24" s="171">
        <f>'GRADED SPECS'!H24*2.54</f>
        <v>33.02</v>
      </c>
      <c r="I24" s="171">
        <f>'GRADED SPECS'!I24*2.54</f>
        <v>33.9725</v>
      </c>
      <c r="J24" s="171">
        <f>'GRADED SPECS'!J24*2.54</f>
        <v>34.925</v>
      </c>
      <c r="K24" s="171">
        <f>'GRADED SPECS'!K24*2.54</f>
        <v>35.8775</v>
      </c>
      <c r="L24" s="171">
        <f>'GRADED SPECS'!L24*2.54</f>
        <v>37.465</v>
      </c>
      <c r="M24" s="171">
        <f>'GRADED SPECS'!M24*2.54</f>
        <v>38.735</v>
      </c>
      <c r="N24" s="171">
        <f>'GRADED SPECS'!N24*2.54</f>
        <v>40.005</v>
      </c>
      <c r="O24" s="210"/>
      <c r="P24" s="210"/>
      <c r="Q24" s="212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168" t="s">
        <v>58</v>
      </c>
      <c r="C25" s="6"/>
      <c r="D25" s="183" t="s">
        <v>59</v>
      </c>
      <c r="E25" s="163">
        <v>0.5</v>
      </c>
      <c r="F25" s="170">
        <f>'GRADED SPECS'!F25*2.54</f>
        <v>23.495</v>
      </c>
      <c r="G25" s="171">
        <f>'GRADED SPECS'!G25*2.54</f>
        <v>24.765</v>
      </c>
      <c r="H25" s="171">
        <f>'GRADED SPECS'!H25*2.54</f>
        <v>26.035</v>
      </c>
      <c r="I25" s="171">
        <f>'GRADED SPECS'!I25*2.54</f>
        <v>27.305</v>
      </c>
      <c r="J25" s="171">
        <f>'GRADED SPECS'!J25*2.54</f>
        <v>28.8925</v>
      </c>
      <c r="K25" s="171">
        <f>'GRADED SPECS'!K25*2.54</f>
        <v>30.48</v>
      </c>
      <c r="L25" s="171">
        <f>'GRADED SPECS'!L25*2.54</f>
        <v>36.83</v>
      </c>
      <c r="M25" s="171">
        <f>'GRADED SPECS'!M25*2.54</f>
        <v>38.735</v>
      </c>
      <c r="N25" s="171">
        <f>'GRADED SPECS'!N25*2.54</f>
        <v>40.9575</v>
      </c>
      <c r="O25" s="210"/>
      <c r="P25" s="210"/>
      <c r="Q25" s="212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168" t="s">
        <v>60</v>
      </c>
      <c r="C26" s="6"/>
      <c r="D26" s="183" t="s">
        <v>61</v>
      </c>
      <c r="E26" s="163">
        <v>0.5</v>
      </c>
      <c r="F26" s="170">
        <f>'GRADED SPECS'!F26*2.54</f>
        <v>36.195</v>
      </c>
      <c r="G26" s="171">
        <f>'GRADED SPECS'!G26*2.54</f>
        <v>38.735</v>
      </c>
      <c r="H26" s="171">
        <f>'GRADED SPECS'!H26*2.54</f>
        <v>41.275</v>
      </c>
      <c r="I26" s="171">
        <f>'GRADED SPECS'!I26*2.54</f>
        <v>43.815</v>
      </c>
      <c r="J26" s="171">
        <f>'GRADED SPECS'!J26*2.54</f>
        <v>46.99</v>
      </c>
      <c r="K26" s="171">
        <f>'GRADED SPECS'!K26*2.54</f>
        <v>50.165</v>
      </c>
      <c r="L26" s="171">
        <f>'GRADED SPECS'!L26*2.54</f>
        <v>53.34</v>
      </c>
      <c r="M26" s="171">
        <f>'GRADED SPECS'!M26*2.54</f>
        <v>57.15</v>
      </c>
      <c r="N26" s="171">
        <f>'GRADED SPECS'!N26*2.54</f>
        <v>61.595</v>
      </c>
      <c r="O26" s="210"/>
      <c r="P26" s="210"/>
      <c r="Q26" s="212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84"/>
      <c r="B27" s="168" t="s">
        <v>62</v>
      </c>
      <c r="C27" s="6"/>
      <c r="D27" s="184" t="s">
        <v>63</v>
      </c>
      <c r="E27" s="163">
        <v>0.5</v>
      </c>
      <c r="F27" s="170">
        <f>'GRADED SPECS'!F27*2.54</f>
        <v>29.21</v>
      </c>
      <c r="G27" s="171">
        <f>'GRADED SPECS'!G27*2.54</f>
        <v>30.7975</v>
      </c>
      <c r="H27" s="171">
        <f>'GRADED SPECS'!H27*2.54</f>
        <v>32.385</v>
      </c>
      <c r="I27" s="171">
        <f>'GRADED SPECS'!I27*2.54</f>
        <v>33.9725</v>
      </c>
      <c r="J27" s="171">
        <f>'GRADED SPECS'!J27*2.54</f>
        <v>35.8775</v>
      </c>
      <c r="K27" s="171">
        <f>'GRADED SPECS'!K27*2.54</f>
        <v>37.7825</v>
      </c>
      <c r="L27" s="171">
        <f>'GRADED SPECS'!L27*2.54</f>
        <v>42.545</v>
      </c>
      <c r="M27" s="171">
        <f>'GRADED SPECS'!M27*2.54</f>
        <v>45.085</v>
      </c>
      <c r="N27" s="171">
        <f>'GRADED SPECS'!N27*2.54</f>
        <v>47.625</v>
      </c>
      <c r="O27" s="210"/>
      <c r="P27" s="210"/>
      <c r="Q27" s="212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84"/>
      <c r="B28" s="168" t="s">
        <v>64</v>
      </c>
      <c r="C28" s="6"/>
      <c r="D28" s="184" t="s">
        <v>65</v>
      </c>
      <c r="E28" s="163">
        <v>0.5</v>
      </c>
      <c r="F28" s="170">
        <f>'GRADED SPECS'!F28*2.54</f>
        <v>31.75</v>
      </c>
      <c r="G28" s="171">
        <f>'GRADED SPECS'!G28*2.54</f>
        <v>34.29</v>
      </c>
      <c r="H28" s="171">
        <f>'GRADED SPECS'!H28*2.54</f>
        <v>36.83</v>
      </c>
      <c r="I28" s="171">
        <f>'GRADED SPECS'!I28*2.54</f>
        <v>39.37</v>
      </c>
      <c r="J28" s="171">
        <f>'GRADED SPECS'!J28*2.54</f>
        <v>42.545</v>
      </c>
      <c r="K28" s="171">
        <f>'GRADED SPECS'!K28*2.54</f>
        <v>45.72</v>
      </c>
      <c r="L28" s="171">
        <f>'GRADED SPECS'!L28*2.54</f>
        <v>46.99</v>
      </c>
      <c r="M28" s="171">
        <f>'GRADED SPECS'!M28*2.54</f>
        <v>50.8</v>
      </c>
      <c r="N28" s="171">
        <f>'GRADED SPECS'!N28*2.54</f>
        <v>55.245</v>
      </c>
      <c r="O28" s="210"/>
      <c r="P28" s="210"/>
      <c r="Q28" s="212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168" t="s">
        <v>66</v>
      </c>
      <c r="C29" s="6"/>
      <c r="D29" s="184" t="s">
        <v>67</v>
      </c>
      <c r="E29" s="163">
        <v>0</v>
      </c>
      <c r="F29" s="170">
        <f>'GRADED SPECS'!F29*2.54</f>
        <v>17.78</v>
      </c>
      <c r="G29" s="171">
        <f>'GRADED SPECS'!G29*2.54</f>
        <v>17.78</v>
      </c>
      <c r="H29" s="171">
        <f>'GRADED SPECS'!H29*2.54</f>
        <v>17.78</v>
      </c>
      <c r="I29" s="171">
        <f>'GRADED SPECS'!I29*2.54</f>
        <v>17.78</v>
      </c>
      <c r="J29" s="171">
        <f>'GRADED SPECS'!J29*2.54</f>
        <v>17.78</v>
      </c>
      <c r="K29" s="171">
        <f>'GRADED SPECS'!K29*2.54</f>
        <v>17.78</v>
      </c>
      <c r="L29" s="171">
        <f>'GRADED SPECS'!L29*2.54</f>
        <v>20.955</v>
      </c>
      <c r="M29" s="171">
        <f>'GRADED SPECS'!M29*2.54</f>
        <v>20.955</v>
      </c>
      <c r="N29" s="171">
        <f>'GRADED SPECS'!N29*2.54</f>
        <v>20.955</v>
      </c>
      <c r="O29" s="210"/>
      <c r="P29" s="210"/>
      <c r="Q29" s="212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85"/>
      <c r="B30" s="168" t="s">
        <v>68</v>
      </c>
      <c r="C30" s="6"/>
      <c r="D30" s="184" t="s">
        <v>69</v>
      </c>
      <c r="E30" s="163">
        <v>0.5</v>
      </c>
      <c r="F30" s="170">
        <f>'GRADED SPECS'!F30*2.54</f>
        <v>46.99</v>
      </c>
      <c r="G30" s="171">
        <f>'GRADED SPECS'!G30*2.54</f>
        <v>49.53</v>
      </c>
      <c r="H30" s="171">
        <f>'GRADED SPECS'!H30*2.54</f>
        <v>52.07</v>
      </c>
      <c r="I30" s="171">
        <f>'GRADED SPECS'!I30*2.54</f>
        <v>54.61</v>
      </c>
      <c r="J30" s="171">
        <f>'GRADED SPECS'!J30*2.54</f>
        <v>57.785</v>
      </c>
      <c r="K30" s="171">
        <f>'GRADED SPECS'!K30*2.54</f>
        <v>60.96</v>
      </c>
      <c r="L30" s="171">
        <f>'GRADED SPECS'!L30*2.54</f>
        <v>64.77</v>
      </c>
      <c r="M30" s="171">
        <f>'GRADED SPECS'!M30*2.54</f>
        <v>68.58</v>
      </c>
      <c r="N30" s="171">
        <f>'GRADED SPECS'!N30*2.54</f>
        <v>73.025</v>
      </c>
      <c r="O30" s="211"/>
      <c r="P30" s="210"/>
      <c r="Q30" s="212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168" t="s">
        <v>70</v>
      </c>
      <c r="C31" s="6"/>
      <c r="D31" s="184" t="s">
        <v>71</v>
      </c>
      <c r="E31" s="163">
        <v>0.5</v>
      </c>
      <c r="F31" s="170">
        <f>'GRADED SPECS'!F31*2.54</f>
        <v>99.06</v>
      </c>
      <c r="G31" s="171">
        <f>'GRADED SPECS'!G31*2.54</f>
        <v>101.6</v>
      </c>
      <c r="H31" s="171">
        <f>'GRADED SPECS'!H31*2.54</f>
        <v>104.14</v>
      </c>
      <c r="I31" s="171">
        <f>'GRADED SPECS'!I31*2.54</f>
        <v>106.68</v>
      </c>
      <c r="J31" s="171">
        <f>'GRADED SPECS'!J31*2.54</f>
        <v>109.855</v>
      </c>
      <c r="K31" s="171">
        <f>'GRADED SPECS'!K31*2.54</f>
        <v>113.03</v>
      </c>
      <c r="L31" s="171">
        <f>'GRADED SPECS'!L31*2.54</f>
        <v>130.81</v>
      </c>
      <c r="M31" s="171">
        <f>'GRADED SPECS'!M31*2.54</f>
        <v>134.62</v>
      </c>
      <c r="N31" s="171">
        <f>'GRADED SPECS'!N31*2.54</f>
        <v>139.065</v>
      </c>
      <c r="O31" s="211"/>
      <c r="P31" s="210"/>
      <c r="Q31" s="212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86"/>
      <c r="B32" s="168" t="s">
        <v>72</v>
      </c>
      <c r="C32" s="6"/>
      <c r="D32" s="184" t="s">
        <v>73</v>
      </c>
      <c r="E32" s="163">
        <v>0.5</v>
      </c>
      <c r="F32" s="170">
        <f>'GRADED SPECS'!F32*2.54</f>
        <v>81.28</v>
      </c>
      <c r="G32" s="171">
        <f>'GRADED SPECS'!G32*2.54</f>
        <v>83.82</v>
      </c>
      <c r="H32" s="171">
        <f>'GRADED SPECS'!H32*2.54</f>
        <v>86.36</v>
      </c>
      <c r="I32" s="171">
        <f>'GRADED SPECS'!I32*2.54</f>
        <v>88.9</v>
      </c>
      <c r="J32" s="171">
        <f>'GRADED SPECS'!J32*2.54</f>
        <v>92.075</v>
      </c>
      <c r="K32" s="171">
        <f>'GRADED SPECS'!K32*2.54</f>
        <v>95.25</v>
      </c>
      <c r="L32" s="171">
        <f>'GRADED SPECS'!L32*2.54</f>
        <v>134.62</v>
      </c>
      <c r="M32" s="171">
        <f>'GRADED SPECS'!M32*2.54</f>
        <v>138.43</v>
      </c>
      <c r="N32" s="171">
        <f>'GRADED SPECS'!N32*2.54</f>
        <v>142.875</v>
      </c>
      <c r="O32" s="210"/>
      <c r="P32" s="212"/>
      <c r="Q32" s="212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86"/>
      <c r="B33" s="168"/>
      <c r="C33" s="6"/>
      <c r="D33" s="172"/>
      <c r="E33" s="163"/>
      <c r="F33" s="170"/>
      <c r="G33" s="171"/>
      <c r="H33" s="171"/>
      <c r="I33" s="171"/>
      <c r="J33" s="171"/>
      <c r="K33" s="171"/>
      <c r="L33" s="171"/>
      <c r="M33" s="171"/>
      <c r="N33" s="171"/>
      <c r="O33" s="210"/>
      <c r="P33" s="212"/>
      <c r="Q33" s="212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74"/>
      <c r="B34" s="187" t="s">
        <v>74</v>
      </c>
      <c r="C34" s="56"/>
      <c r="D34" s="188" t="s">
        <v>75</v>
      </c>
      <c r="E34" s="177">
        <v>0.125</v>
      </c>
      <c r="F34" s="170">
        <f>'GRADED SPECS'!F34*2.54</f>
        <v>12.7</v>
      </c>
      <c r="G34" s="171">
        <f>'GRADED SPECS'!G34*2.54</f>
        <v>13.6525</v>
      </c>
      <c r="H34" s="171">
        <f>'GRADED SPECS'!H34*2.54</f>
        <v>14.605</v>
      </c>
      <c r="I34" s="171">
        <f>'GRADED SPECS'!I34*2.54</f>
        <v>15.5575</v>
      </c>
      <c r="J34" s="171">
        <f>'GRADED SPECS'!J34*2.54</f>
        <v>16.8275</v>
      </c>
      <c r="K34" s="171">
        <f>'GRADED SPECS'!K34*2.54</f>
        <v>18.0975</v>
      </c>
      <c r="L34" s="171">
        <f>'GRADED SPECS'!L34*2.54</f>
        <v>15.5575</v>
      </c>
      <c r="M34" s="171">
        <f>'GRADED SPECS'!M34*2.54</f>
        <v>17.145</v>
      </c>
      <c r="N34" s="171">
        <f>'GRADED SPECS'!N34*2.54</f>
        <v>18.7325</v>
      </c>
      <c r="O34" s="211"/>
      <c r="P34" s="210"/>
      <c r="Q34" s="212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74"/>
      <c r="B35" s="189" t="s">
        <v>76</v>
      </c>
      <c r="C35" s="161"/>
      <c r="D35" s="188" t="s">
        <v>77</v>
      </c>
      <c r="E35" s="177">
        <v>0.125</v>
      </c>
      <c r="F35" s="170">
        <f>'GRADED SPECS'!F35*2.54</f>
        <v>10.795</v>
      </c>
      <c r="G35" s="171">
        <f>'GRADED SPECS'!G35*2.54</f>
        <v>12.065</v>
      </c>
      <c r="H35" s="171">
        <f>'GRADED SPECS'!H35*2.54</f>
        <v>13.335</v>
      </c>
      <c r="I35" s="171">
        <f>'GRADED SPECS'!I35*2.54</f>
        <v>14.605</v>
      </c>
      <c r="J35" s="171">
        <f>'GRADED SPECS'!J35*2.54</f>
        <v>15.875</v>
      </c>
      <c r="K35" s="171">
        <f>'GRADED SPECS'!K35*2.54</f>
        <v>17.145</v>
      </c>
      <c r="L35" s="171">
        <f>'GRADED SPECS'!L35*2.54</f>
        <v>18.415</v>
      </c>
      <c r="M35" s="171">
        <f>'GRADED SPECS'!M35*2.54</f>
        <v>20.32</v>
      </c>
      <c r="N35" s="171">
        <f>'GRADED SPECS'!N35*2.54</f>
        <v>22.225</v>
      </c>
      <c r="O35" s="211"/>
      <c r="P35" s="210"/>
      <c r="Q35" s="212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85"/>
      <c r="B36" s="168" t="s">
        <v>78</v>
      </c>
      <c r="C36" s="6"/>
      <c r="D36" s="190" t="s">
        <v>79</v>
      </c>
      <c r="E36" s="163">
        <v>0.125</v>
      </c>
      <c r="F36" s="170">
        <f>'GRADED SPECS'!F36*2.54</f>
        <v>9.525</v>
      </c>
      <c r="G36" s="171">
        <f>'GRADED SPECS'!G36*2.54</f>
        <v>9.8425</v>
      </c>
      <c r="H36" s="171">
        <f>'GRADED SPECS'!H36*2.54</f>
        <v>10.16</v>
      </c>
      <c r="I36" s="171">
        <f>'GRADED SPECS'!I36*2.54</f>
        <v>10.4775</v>
      </c>
      <c r="J36" s="171">
        <f>'GRADED SPECS'!J36*2.54</f>
        <v>10.795</v>
      </c>
      <c r="K36" s="171">
        <f>'GRADED SPECS'!K36*2.54</f>
        <v>11.1125</v>
      </c>
      <c r="L36" s="171">
        <f>'GRADED SPECS'!L36*2.54</f>
        <v>12.3825</v>
      </c>
      <c r="M36" s="171">
        <f>'GRADED SPECS'!M36*2.54</f>
        <v>12.7</v>
      </c>
      <c r="N36" s="171">
        <f>'GRADED SPECS'!N36*2.54</f>
        <v>13.0175</v>
      </c>
      <c r="O36" s="211"/>
      <c r="P36" s="210"/>
      <c r="Q36" s="212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168" t="s">
        <v>80</v>
      </c>
      <c r="C37" s="6"/>
      <c r="D37" s="190" t="s">
        <v>81</v>
      </c>
      <c r="E37" s="163">
        <v>0.125</v>
      </c>
      <c r="F37" s="170">
        <f>'GRADED SPECS'!F37*2.54</f>
        <v>22.86</v>
      </c>
      <c r="G37" s="171">
        <f>'GRADED SPECS'!G37*2.54</f>
        <v>23.495</v>
      </c>
      <c r="H37" s="171">
        <f>'GRADED SPECS'!H37*2.54</f>
        <v>24.13</v>
      </c>
      <c r="I37" s="171">
        <f>'GRADED SPECS'!I37*2.54</f>
        <v>24.765</v>
      </c>
      <c r="J37" s="171">
        <f>'GRADED SPECS'!J37*2.54</f>
        <v>25.4</v>
      </c>
      <c r="K37" s="171">
        <f>'GRADED SPECS'!K37*2.54</f>
        <v>26.035</v>
      </c>
      <c r="L37" s="171">
        <f>'GRADED SPECS'!L37*2.54</f>
        <v>25.7175</v>
      </c>
      <c r="M37" s="171">
        <f>'GRADED SPECS'!M37*2.54</f>
        <v>26.67</v>
      </c>
      <c r="N37" s="171">
        <f>'GRADED SPECS'!N37*2.54</f>
        <v>27.6225</v>
      </c>
      <c r="O37" s="211"/>
      <c r="P37" s="210"/>
      <c r="Q37" s="212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68" t="s">
        <v>82</v>
      </c>
      <c r="C38" s="6"/>
      <c r="D38" s="190" t="s">
        <v>83</v>
      </c>
      <c r="E38" s="163">
        <v>0.125</v>
      </c>
      <c r="F38" s="170">
        <f>'GRADED SPECS'!F38*2.54</f>
        <v>20.955</v>
      </c>
      <c r="G38" s="171">
        <f>'GRADED SPECS'!G38*2.54</f>
        <v>21.59</v>
      </c>
      <c r="H38" s="171">
        <f>'GRADED SPECS'!H38*2.54</f>
        <v>22.225</v>
      </c>
      <c r="I38" s="171">
        <f>'GRADED SPECS'!I38*2.54</f>
        <v>22.86</v>
      </c>
      <c r="J38" s="171">
        <f>'GRADED SPECS'!J38*2.54</f>
        <v>23.495</v>
      </c>
      <c r="K38" s="171">
        <f>'GRADED SPECS'!K38*2.54</f>
        <v>24.13</v>
      </c>
      <c r="L38" s="171">
        <f>'GRADED SPECS'!L38*2.54</f>
        <v>21.9075</v>
      </c>
      <c r="M38" s="171">
        <f>'GRADED SPECS'!M38*2.54</f>
        <v>22.86</v>
      </c>
      <c r="N38" s="171">
        <f>'GRADED SPECS'!N38*2.54</f>
        <v>23.8125</v>
      </c>
      <c r="O38" s="211"/>
      <c r="P38" s="210"/>
      <c r="Q38" s="212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68" t="s">
        <v>84</v>
      </c>
      <c r="C39" s="6"/>
      <c r="D39" s="190" t="s">
        <v>85</v>
      </c>
      <c r="E39" s="163">
        <v>0</v>
      </c>
      <c r="F39" s="170">
        <f>'GRADED SPECS'!F39*2.54</f>
        <v>0.635</v>
      </c>
      <c r="G39" s="171">
        <f>'GRADED SPECS'!G39*2.54</f>
        <v>0.635</v>
      </c>
      <c r="H39" s="171">
        <f>'GRADED SPECS'!H39*2.54</f>
        <v>0.635</v>
      </c>
      <c r="I39" s="171">
        <f>'GRADED SPECS'!I39*2.54</f>
        <v>0.635</v>
      </c>
      <c r="J39" s="171">
        <f>'GRADED SPECS'!J39*2.54</f>
        <v>0.635</v>
      </c>
      <c r="K39" s="171">
        <f>'GRADED SPECS'!K39*2.54</f>
        <v>0.635</v>
      </c>
      <c r="L39" s="171">
        <f>'GRADED SPECS'!L39*2.54</f>
        <v>0.9525</v>
      </c>
      <c r="M39" s="171">
        <f>'GRADED SPECS'!M39*2.54</f>
        <v>0.9525</v>
      </c>
      <c r="N39" s="171">
        <f>'GRADED SPECS'!N39*2.54</f>
        <v>0.9525</v>
      </c>
      <c r="O39" s="211"/>
      <c r="P39" s="210"/>
      <c r="Q39" s="212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73"/>
      <c r="B40" s="168" t="s">
        <v>86</v>
      </c>
      <c r="C40" s="56"/>
      <c r="D40" s="190" t="s">
        <v>87</v>
      </c>
      <c r="E40" s="163">
        <v>0.125</v>
      </c>
      <c r="F40" s="170">
        <f>'GRADED SPECS'!F40*2.54</f>
        <v>26.035</v>
      </c>
      <c r="G40" s="171">
        <f>'GRADED SPECS'!G40*2.54</f>
        <v>26.9875</v>
      </c>
      <c r="H40" s="171">
        <f>'GRADED SPECS'!H40*2.54</f>
        <v>27.94</v>
      </c>
      <c r="I40" s="171">
        <f>'GRADED SPECS'!I40*2.54</f>
        <v>28.8925</v>
      </c>
      <c r="J40" s="171">
        <f>'GRADED SPECS'!J40*2.54</f>
        <v>29.845</v>
      </c>
      <c r="K40" s="171">
        <f>'GRADED SPECS'!K40*2.54</f>
        <v>30.7975</v>
      </c>
      <c r="L40" s="171">
        <f>'GRADED SPECS'!L40*2.54</f>
        <v>24.765</v>
      </c>
      <c r="M40" s="171">
        <f>'GRADED SPECS'!M40*2.54</f>
        <v>26.035</v>
      </c>
      <c r="N40" s="171">
        <f>'GRADED SPECS'!N40*2.54</f>
        <v>27.305</v>
      </c>
      <c r="O40" s="211"/>
      <c r="P40" s="210"/>
      <c r="Q40" s="212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173"/>
      <c r="B41" s="168" t="s">
        <v>88</v>
      </c>
      <c r="C41" s="56"/>
      <c r="D41" s="190" t="s">
        <v>89</v>
      </c>
      <c r="E41" s="163">
        <v>0.125</v>
      </c>
      <c r="F41" s="170">
        <f>'GRADED SPECS'!F41*2.54</f>
        <v>6.35</v>
      </c>
      <c r="G41" s="171">
        <f>'GRADED SPECS'!G41*2.54</f>
        <v>6.35</v>
      </c>
      <c r="H41" s="171">
        <f>'GRADED SPECS'!H41*2.54</f>
        <v>6.35</v>
      </c>
      <c r="I41" s="171">
        <f>'GRADED SPECS'!I41*2.54</f>
        <v>6.35</v>
      </c>
      <c r="J41" s="171">
        <f>'GRADED SPECS'!J41*2.54</f>
        <v>6.35</v>
      </c>
      <c r="K41" s="171">
        <f>'GRADED SPECS'!K41*2.54</f>
        <v>6.35</v>
      </c>
      <c r="L41" s="171">
        <f>'GRADED SPECS'!L41*2.54</f>
        <v>7.62</v>
      </c>
      <c r="M41" s="171">
        <f>'GRADED SPECS'!M41*2.54</f>
        <v>7.62</v>
      </c>
      <c r="N41" s="171">
        <f>'GRADED SPECS'!N41*2.54</f>
        <v>7.62</v>
      </c>
      <c r="O41" s="211"/>
      <c r="P41" s="210"/>
      <c r="Q41" s="212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84"/>
      <c r="B42" s="168"/>
      <c r="C42" s="6"/>
      <c r="D42" s="190"/>
      <c r="E42" s="163"/>
      <c r="F42" s="170"/>
      <c r="G42" s="171"/>
      <c r="H42" s="171"/>
      <c r="I42" s="171"/>
      <c r="J42" s="171"/>
      <c r="K42" s="171"/>
      <c r="L42" s="171"/>
      <c r="M42" s="171"/>
      <c r="N42" s="171"/>
      <c r="O42" s="211"/>
      <c r="P42" s="210"/>
      <c r="Q42" s="212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168" t="s">
        <v>90</v>
      </c>
      <c r="C43" s="6"/>
      <c r="D43" s="191" t="s">
        <v>91</v>
      </c>
      <c r="E43" s="163">
        <v>0.5</v>
      </c>
      <c r="F43" s="170">
        <f>'GRADED SPECS'!F43*2.54</f>
        <v>91.44</v>
      </c>
      <c r="G43" s="171">
        <f>'GRADED SPECS'!G43*2.54</f>
        <v>93.98</v>
      </c>
      <c r="H43" s="171">
        <f>'GRADED SPECS'!H43*2.54</f>
        <v>96.52</v>
      </c>
      <c r="I43" s="171">
        <f>'GRADED SPECS'!I43*2.54</f>
        <v>99.06</v>
      </c>
      <c r="J43" s="171">
        <f>'GRADED SPECS'!J43*2.54</f>
        <v>102.235</v>
      </c>
      <c r="K43" s="171">
        <f>'GRADED SPECS'!K43*2.54</f>
        <v>105.41</v>
      </c>
      <c r="L43" s="171">
        <f>'GRADED SPECS'!L43*2.54</f>
        <v>92.71</v>
      </c>
      <c r="M43" s="171">
        <f>'GRADED SPECS'!M43*2.54</f>
        <v>96.52</v>
      </c>
      <c r="N43" s="171">
        <f>'GRADED SPECS'!N43*2.54</f>
        <v>100.965</v>
      </c>
      <c r="O43" s="211"/>
      <c r="P43" s="210"/>
      <c r="Q43" s="212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168" t="s">
        <v>92</v>
      </c>
      <c r="C44" s="6"/>
      <c r="D44" s="191" t="s">
        <v>93</v>
      </c>
      <c r="E44" s="163">
        <v>0.5</v>
      </c>
      <c r="F44" s="170">
        <f>'GRADED SPECS'!F44*2.54</f>
        <v>134.62</v>
      </c>
      <c r="G44" s="171">
        <f>'GRADED SPECS'!G44*2.54</f>
        <v>137.16</v>
      </c>
      <c r="H44" s="171">
        <f>'GRADED SPECS'!H44*2.54</f>
        <v>139.7</v>
      </c>
      <c r="I44" s="171">
        <f>'GRADED SPECS'!I44*2.54</f>
        <v>142.24</v>
      </c>
      <c r="J44" s="171">
        <f>'GRADED SPECS'!J44*2.54</f>
        <v>145.415</v>
      </c>
      <c r="K44" s="171">
        <f>'GRADED SPECS'!K44*2.54</f>
        <v>148.59</v>
      </c>
      <c r="L44" s="171">
        <f>'GRADED SPECS'!L44*2.54</f>
        <v>181.61</v>
      </c>
      <c r="M44" s="171">
        <f>'GRADED SPECS'!M44*2.54</f>
        <v>185.42</v>
      </c>
      <c r="N44" s="171">
        <f>'GRADED SPECS'!N44*2.54</f>
        <v>189.865</v>
      </c>
      <c r="O44" s="211"/>
      <c r="P44" s="210"/>
      <c r="Q44" s="212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96"/>
      <c r="B45" s="192" t="s">
        <v>94</v>
      </c>
      <c r="C45" s="40"/>
      <c r="D45" s="190" t="s">
        <v>95</v>
      </c>
      <c r="E45" s="193">
        <v>0.125</v>
      </c>
      <c r="F45" s="170">
        <f>'GRADED SPECS'!F45*2.54</f>
        <v>1.27</v>
      </c>
      <c r="G45" s="171">
        <f>'GRADED SPECS'!G45*2.54</f>
        <v>1.27</v>
      </c>
      <c r="H45" s="171">
        <f>'GRADED SPECS'!H45*2.54</f>
        <v>1.27</v>
      </c>
      <c r="I45" s="171">
        <f>'GRADED SPECS'!I45*2.54</f>
        <v>1.27</v>
      </c>
      <c r="J45" s="171">
        <f>'GRADED SPECS'!J45*2.54</f>
        <v>1.27</v>
      </c>
      <c r="K45" s="171">
        <f>'GRADED SPECS'!K45*2.54</f>
        <v>1.27</v>
      </c>
      <c r="L45" s="171">
        <f>'GRADED SPECS'!L45*2.54</f>
        <v>2.2225</v>
      </c>
      <c r="M45" s="171">
        <f>'GRADED SPECS'!M45*2.54</f>
        <v>2.2225</v>
      </c>
      <c r="N45" s="171">
        <f>'GRADED SPECS'!N45*2.54</f>
        <v>2.2225</v>
      </c>
      <c r="O45" s="211"/>
      <c r="P45" s="210"/>
      <c r="Q45" s="212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ht="15.75" customHeight="1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ht="15.75" customHeight="1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ht="15.75" customHeight="1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ht="15.75" customHeight="1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</sheetData>
  <mergeCells count="63">
    <mergeCell ref="A2:B2"/>
    <mergeCell ref="C2:E2"/>
    <mergeCell ref="F2:I2"/>
    <mergeCell ref="J2:N2"/>
    <mergeCell ref="A3:B3"/>
    <mergeCell ref="C3:E3"/>
    <mergeCell ref="F3:I3"/>
    <mergeCell ref="J3:N3"/>
    <mergeCell ref="A4:B4"/>
    <mergeCell ref="C4:E4"/>
    <mergeCell ref="F4:I4"/>
    <mergeCell ref="J4:N4"/>
    <mergeCell ref="A5:B5"/>
    <mergeCell ref="C5:E5"/>
    <mergeCell ref="F5:I5"/>
    <mergeCell ref="J5:N5"/>
    <mergeCell ref="A6:B6"/>
    <mergeCell ref="C6:E6"/>
    <mergeCell ref="F6:I6"/>
    <mergeCell ref="J6:N6"/>
    <mergeCell ref="A7:B7"/>
    <mergeCell ref="C7:E7"/>
    <mergeCell ref="F7:I7"/>
    <mergeCell ref="J7:N7"/>
    <mergeCell ref="A8:N8"/>
    <mergeCell ref="A9:N9"/>
    <mergeCell ref="F10:K10"/>
    <mergeCell ref="L10:N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</mergeCells>
  <pageMargins left="0.75" right="0.75" top="0.118055555555556" bottom="0.0388888888888889" header="0.0784722222222222" footer="0.5"/>
  <pageSetup paperSize="9" scale="7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060606060606" defaultRowHeight="15" customHeight="1"/>
  <cols>
    <col min="1" max="1" width="6.40151515151515" customWidth="1"/>
    <col min="2" max="2" width="17.4015151515152" customWidth="1"/>
    <col min="3" max="3" width="27.7045454545455" customWidth="1"/>
    <col min="4" max="4" width="31" customWidth="1"/>
    <col min="5" max="6" width="7.6969696969697" customWidth="1"/>
    <col min="7" max="25" width="7.40151515151515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96</v>
      </c>
      <c r="B2" s="4"/>
      <c r="C2" s="9" t="s">
        <v>97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98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99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100</v>
      </c>
      <c r="Q3" s="6"/>
      <c r="R3" s="6"/>
      <c r="S3" s="4"/>
      <c r="T3" s="9" t="s">
        <v>101</v>
      </c>
      <c r="U3" s="6"/>
      <c r="V3" s="6"/>
      <c r="W3" s="6"/>
      <c r="X3" s="6"/>
      <c r="Y3" s="4"/>
      <c r="Z3" s="137"/>
    </row>
    <row r="4" ht="15.75" customHeight="1" spans="1:26">
      <c r="A4" s="65" t="s">
        <v>6</v>
      </c>
      <c r="B4" s="4"/>
      <c r="C4" s="9" t="s">
        <v>102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103</v>
      </c>
      <c r="Q4" s="6"/>
      <c r="R4" s="6"/>
      <c r="S4" s="4"/>
      <c r="T4" s="9" t="s">
        <v>104</v>
      </c>
      <c r="U4" s="6"/>
      <c r="V4" s="6"/>
      <c r="W4" s="6"/>
      <c r="X4" s="6"/>
      <c r="Y4" s="4"/>
      <c r="Z4" s="137"/>
    </row>
    <row r="5" ht="15.75" customHeight="1" spans="1:26">
      <c r="A5" s="65" t="s">
        <v>10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105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106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107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21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22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23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24</v>
      </c>
      <c r="B9" s="71" t="s">
        <v>25</v>
      </c>
      <c r="C9" s="49"/>
      <c r="D9" s="72" t="s">
        <v>26</v>
      </c>
      <c r="E9" s="73" t="s">
        <v>27</v>
      </c>
      <c r="F9" s="74"/>
      <c r="G9" s="75"/>
      <c r="H9" s="76" t="s">
        <v>108</v>
      </c>
      <c r="I9" s="105" t="s">
        <v>109</v>
      </c>
      <c r="J9" s="105"/>
      <c r="K9" s="105" t="s">
        <v>109</v>
      </c>
      <c r="L9" s="106" t="s">
        <v>110</v>
      </c>
      <c r="M9" s="105" t="s">
        <v>109</v>
      </c>
      <c r="N9" s="105"/>
      <c r="O9" s="105" t="s">
        <v>109</v>
      </c>
      <c r="P9" s="107" t="s">
        <v>111</v>
      </c>
      <c r="Q9" s="105" t="s">
        <v>109</v>
      </c>
      <c r="R9" s="105"/>
      <c r="S9" s="105" t="s">
        <v>109</v>
      </c>
      <c r="T9" s="123" t="s">
        <v>112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113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114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115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116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117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118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119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120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121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122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123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124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125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126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127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128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129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130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131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132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133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134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135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136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96</v>
      </c>
      <c r="B2" s="4"/>
      <c r="C2" s="5" t="e">
        <f>#REF!</f>
        <v>#REF!</v>
      </c>
      <c r="D2" s="6"/>
      <c r="E2" s="4"/>
      <c r="F2" s="3" t="s">
        <v>98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99</v>
      </c>
      <c r="B3" s="4"/>
      <c r="C3" s="5" t="e">
        <f>#REF!</f>
        <v>#REF!</v>
      </c>
      <c r="D3" s="6"/>
      <c r="E3" s="4"/>
      <c r="F3" s="3" t="s">
        <v>100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</v>
      </c>
      <c r="B4" s="4"/>
      <c r="C4" s="5" t="e">
        <f>#REF!</f>
        <v>#REF!</v>
      </c>
      <c r="D4" s="6"/>
      <c r="E4" s="4"/>
      <c r="F4" s="8" t="s">
        <v>103</v>
      </c>
      <c r="G4" s="8"/>
      <c r="H4" s="9" t="s">
        <v>104</v>
      </c>
      <c r="I4" s="6"/>
      <c r="J4" s="6"/>
      <c r="K4" s="4"/>
    </row>
    <row r="5" ht="15.75" customHeight="1" spans="1:11">
      <c r="A5" s="3" t="s">
        <v>10</v>
      </c>
      <c r="B5" s="4"/>
      <c r="C5" s="5" t="e">
        <f>#REF!</f>
        <v>#REF!</v>
      </c>
      <c r="D5" s="6"/>
      <c r="E5" s="4"/>
      <c r="F5" s="3" t="s">
        <v>105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106</v>
      </c>
      <c r="B6" s="4"/>
      <c r="C6" s="5" t="e">
        <f>#REF!</f>
        <v>#REF!</v>
      </c>
      <c r="D6" s="6"/>
      <c r="E6" s="4"/>
      <c r="F6" s="3" t="s">
        <v>107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24</v>
      </c>
      <c r="B8" s="12" t="s">
        <v>25</v>
      </c>
      <c r="C8" s="6"/>
      <c r="D8" s="4"/>
      <c r="E8" s="12" t="s">
        <v>26</v>
      </c>
      <c r="F8" s="11" t="s">
        <v>138</v>
      </c>
      <c r="G8" s="13" t="s">
        <v>139</v>
      </c>
      <c r="H8" s="11" t="s">
        <v>140</v>
      </c>
      <c r="I8" s="11" t="s">
        <v>141</v>
      </c>
      <c r="J8" s="50" t="s">
        <v>142</v>
      </c>
      <c r="K8" s="11" t="s">
        <v>143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144</v>
      </c>
      <c r="B9" s="15" t="s">
        <v>145</v>
      </c>
      <c r="C9" s="6"/>
      <c r="D9" s="4"/>
      <c r="E9" s="16" t="s">
        <v>146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147</v>
      </c>
      <c r="B10" s="15" t="s">
        <v>148</v>
      </c>
      <c r="C10" s="6"/>
      <c r="D10" s="4"/>
      <c r="E10" s="20" t="s">
        <v>149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150</v>
      </c>
    </row>
    <row r="11" ht="15.75" customHeight="1" spans="1:11">
      <c r="A11" s="14" t="s">
        <v>151</v>
      </c>
      <c r="B11" s="15" t="s">
        <v>152</v>
      </c>
      <c r="C11" s="6"/>
      <c r="D11" s="4"/>
      <c r="E11" s="20" t="s">
        <v>153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154</v>
      </c>
    </row>
    <row r="12" ht="15.75" customHeight="1" spans="1:11">
      <c r="A12" s="14" t="s">
        <v>155</v>
      </c>
      <c r="B12" s="15" t="s">
        <v>156</v>
      </c>
      <c r="C12" s="6"/>
      <c r="D12" s="4"/>
      <c r="E12" s="20" t="s">
        <v>157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158</v>
      </c>
    </row>
    <row r="13" ht="15.75" customHeight="1" spans="1:11">
      <c r="A13" s="14" t="s">
        <v>159</v>
      </c>
      <c r="B13" s="22" t="s">
        <v>160</v>
      </c>
      <c r="C13" s="6"/>
      <c r="D13" s="4"/>
      <c r="E13" s="23" t="s">
        <v>161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162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150</v>
      </c>
    </row>
    <row r="15" ht="15.75" customHeight="1" spans="1:11">
      <c r="A15" s="14" t="s">
        <v>163</v>
      </c>
      <c r="B15" s="22" t="s">
        <v>164</v>
      </c>
      <c r="C15" s="6"/>
      <c r="D15" s="4"/>
      <c r="E15" s="20" t="s">
        <v>165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150</v>
      </c>
    </row>
    <row r="16" ht="15.75" customHeight="1" spans="1:11">
      <c r="A16" s="14" t="s">
        <v>166</v>
      </c>
      <c r="B16" s="22" t="s">
        <v>167</v>
      </c>
      <c r="C16" s="6"/>
      <c r="D16" s="4"/>
      <c r="E16" s="20" t="s">
        <v>168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169</v>
      </c>
      <c r="B17" s="22" t="s">
        <v>170</v>
      </c>
      <c r="C17" s="6"/>
      <c r="D17" s="4"/>
      <c r="E17" s="20" t="s">
        <v>171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150</v>
      </c>
    </row>
    <row r="18" ht="15.75" customHeight="1" spans="1:11">
      <c r="A18" s="14" t="s">
        <v>172</v>
      </c>
      <c r="B18" s="22" t="s">
        <v>173</v>
      </c>
      <c r="C18" s="6"/>
      <c r="D18" s="4"/>
      <c r="E18" s="20" t="s">
        <v>174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150</v>
      </c>
    </row>
    <row r="19" ht="15.75" customHeight="1" spans="1:11">
      <c r="A19" s="14" t="s">
        <v>175</v>
      </c>
      <c r="B19" s="22" t="s">
        <v>176</v>
      </c>
      <c r="C19" s="6"/>
      <c r="D19" s="4"/>
      <c r="E19" s="22" t="s">
        <v>177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154</v>
      </c>
    </row>
    <row r="20" ht="15.75" customHeight="1" spans="1:11">
      <c r="A20" s="24" t="s">
        <v>178</v>
      </c>
      <c r="B20" s="22" t="s">
        <v>179</v>
      </c>
      <c r="C20" s="6"/>
      <c r="D20" s="4"/>
      <c r="E20" s="25" t="s">
        <v>180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154</v>
      </c>
    </row>
    <row r="21" ht="15.75" customHeight="1" spans="1:11">
      <c r="A21" s="14" t="s">
        <v>181</v>
      </c>
      <c r="B21" s="22" t="s">
        <v>80</v>
      </c>
      <c r="C21" s="6"/>
      <c r="D21" s="4"/>
      <c r="E21" s="23" t="s">
        <v>81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182</v>
      </c>
      <c r="B22" s="22" t="s">
        <v>82</v>
      </c>
      <c r="C22" s="6"/>
      <c r="D22" s="4"/>
      <c r="E22" s="14" t="s">
        <v>83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150</v>
      </c>
    </row>
    <row r="23" ht="15.75" customHeight="1" spans="1:11">
      <c r="A23" s="24" t="s">
        <v>183</v>
      </c>
      <c r="B23" s="22" t="s">
        <v>184</v>
      </c>
      <c r="C23" s="6"/>
      <c r="D23" s="4"/>
      <c r="E23" s="14" t="s">
        <v>185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186</v>
      </c>
      <c r="B24" s="22" t="s">
        <v>187</v>
      </c>
      <c r="C24" s="6"/>
      <c r="D24" s="4"/>
      <c r="E24" s="14" t="s">
        <v>188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189</v>
      </c>
      <c r="B25" s="22" t="s">
        <v>190</v>
      </c>
      <c r="C25" s="6"/>
      <c r="D25" s="4"/>
      <c r="E25" s="14" t="s">
        <v>191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154</v>
      </c>
    </row>
    <row r="26" ht="15.75" customHeight="1" spans="1:11">
      <c r="A26" s="24" t="s">
        <v>192</v>
      </c>
      <c r="B26" s="22" t="s">
        <v>193</v>
      </c>
      <c r="C26" s="6"/>
      <c r="D26" s="4"/>
      <c r="E26" s="14" t="s">
        <v>194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150</v>
      </c>
    </row>
    <row r="27" ht="15.75" customHeight="1" spans="1:11">
      <c r="A27" s="24"/>
      <c r="B27" s="22" t="s">
        <v>195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150</v>
      </c>
    </row>
    <row r="28" ht="15.75" customHeight="1" spans="1:11">
      <c r="A28" s="24"/>
      <c r="B28" s="22" t="s">
        <v>196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150</v>
      </c>
    </row>
    <row r="29" ht="15.75" customHeight="1" spans="1:11">
      <c r="A29" s="24" t="s">
        <v>197</v>
      </c>
      <c r="B29" s="22" t="s">
        <v>84</v>
      </c>
      <c r="C29" s="6"/>
      <c r="D29" s="4"/>
      <c r="E29" s="14" t="s">
        <v>85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198</v>
      </c>
      <c r="B30" s="22" t="s">
        <v>199</v>
      </c>
      <c r="C30" s="6"/>
      <c r="D30" s="4"/>
      <c r="E30" s="14" t="s">
        <v>200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150</v>
      </c>
    </row>
    <row r="31" ht="15.75" customHeight="1" spans="1:11">
      <c r="A31" s="24" t="s">
        <v>201</v>
      </c>
      <c r="B31" s="22" t="s">
        <v>202</v>
      </c>
      <c r="C31" s="6"/>
      <c r="D31" s="4"/>
      <c r="E31" s="14" t="s">
        <v>203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204</v>
      </c>
      <c r="B32" s="22" t="s">
        <v>205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158</v>
      </c>
    </row>
    <row r="33" ht="15.75" customHeight="1" spans="1:11">
      <c r="A33" s="26" t="s">
        <v>206</v>
      </c>
      <c r="B33" s="22" t="s">
        <v>207</v>
      </c>
      <c r="C33" s="6"/>
      <c r="D33" s="4"/>
      <c r="E33" s="28" t="s">
        <v>208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158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210</v>
      </c>
      <c r="B37" s="34"/>
      <c r="C37" s="34"/>
      <c r="D37" s="34"/>
      <c r="E37" s="35"/>
      <c r="F37" s="36" t="s">
        <v>211</v>
      </c>
      <c r="G37" s="34"/>
      <c r="H37" s="34"/>
      <c r="I37" s="34"/>
      <c r="J37" s="34"/>
      <c r="K37" s="55"/>
    </row>
    <row r="38" ht="15.75" customHeight="1" spans="1:11">
      <c r="A38" s="37" t="s">
        <v>212</v>
      </c>
      <c r="B38" s="6"/>
      <c r="C38" s="6"/>
      <c r="D38" s="6"/>
      <c r="E38" s="4"/>
      <c r="F38" s="38" t="s">
        <v>213</v>
      </c>
      <c r="G38" s="6"/>
      <c r="H38" s="6"/>
      <c r="I38" s="6"/>
      <c r="J38" s="6"/>
      <c r="K38" s="56"/>
    </row>
    <row r="39" ht="15.75" customHeight="1" spans="1:11">
      <c r="A39" s="39" t="s">
        <v>214</v>
      </c>
      <c r="B39" s="40"/>
      <c r="C39" s="40"/>
      <c r="D39" s="40"/>
      <c r="E39" s="41"/>
      <c r="F39" s="42" t="s">
        <v>215</v>
      </c>
      <c r="G39" s="40"/>
      <c r="H39" s="40"/>
      <c r="I39" s="40"/>
      <c r="J39" s="40"/>
      <c r="K39" s="57"/>
    </row>
    <row r="40" ht="15.75" customHeight="1" spans="1:11">
      <c r="A40" s="43" t="s">
        <v>216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96</v>
      </c>
      <c r="B2" s="4"/>
      <c r="C2" s="5" t="e">
        <f>#REF!</f>
        <v>#REF!</v>
      </c>
      <c r="D2" s="6"/>
      <c r="E2" s="4"/>
      <c r="F2" s="3" t="s">
        <v>98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99</v>
      </c>
      <c r="B3" s="4"/>
      <c r="C3" s="5" t="e">
        <f>#REF!</f>
        <v>#REF!</v>
      </c>
      <c r="D3" s="6"/>
      <c r="E3" s="4"/>
      <c r="F3" s="3" t="s">
        <v>100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</v>
      </c>
      <c r="B4" s="4"/>
      <c r="C4" s="5" t="e">
        <f>#REF!</f>
        <v>#REF!</v>
      </c>
      <c r="D4" s="6"/>
      <c r="E4" s="4"/>
      <c r="F4" s="8" t="s">
        <v>103</v>
      </c>
      <c r="G4" s="8"/>
      <c r="H4" s="9" t="s">
        <v>104</v>
      </c>
      <c r="I4" s="6"/>
      <c r="J4" s="6"/>
      <c r="K4" s="4"/>
    </row>
    <row r="5" ht="15.75" customHeight="1" spans="1:11">
      <c r="A5" s="3" t="s">
        <v>10</v>
      </c>
      <c r="B5" s="4"/>
      <c r="C5" s="5" t="e">
        <f>#REF!</f>
        <v>#REF!</v>
      </c>
      <c r="D5" s="6"/>
      <c r="E5" s="4"/>
      <c r="F5" s="3" t="s">
        <v>105</v>
      </c>
      <c r="G5" s="4"/>
      <c r="H5" s="9" t="s">
        <v>35</v>
      </c>
      <c r="I5" s="6"/>
      <c r="J5" s="6"/>
      <c r="K5" s="4"/>
    </row>
    <row r="6" ht="15.75" customHeight="1" spans="1:11">
      <c r="A6" s="3" t="s">
        <v>106</v>
      </c>
      <c r="B6" s="4"/>
      <c r="C6" s="5" t="e">
        <f>#REF!</f>
        <v>#REF!</v>
      </c>
      <c r="D6" s="6"/>
      <c r="E6" s="4"/>
      <c r="F6" s="3" t="s">
        <v>107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24</v>
      </c>
      <c r="B8" s="12" t="s">
        <v>25</v>
      </c>
      <c r="C8" s="6"/>
      <c r="D8" s="4"/>
      <c r="E8" s="12" t="s">
        <v>26</v>
      </c>
      <c r="F8" s="11" t="s">
        <v>138</v>
      </c>
      <c r="G8" s="13" t="s">
        <v>139</v>
      </c>
      <c r="H8" s="11" t="s">
        <v>140</v>
      </c>
      <c r="I8" s="11" t="s">
        <v>141</v>
      </c>
      <c r="J8" s="50" t="s">
        <v>142</v>
      </c>
      <c r="K8" s="11" t="s">
        <v>143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144</v>
      </c>
      <c r="B9" s="15" t="s">
        <v>145</v>
      </c>
      <c r="C9" s="6"/>
      <c r="D9" s="4"/>
      <c r="E9" s="16" t="s">
        <v>146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154</v>
      </c>
    </row>
    <row r="10" ht="15.75" customHeight="1" spans="1:11">
      <c r="A10" s="14" t="s">
        <v>147</v>
      </c>
      <c r="B10" s="15" t="s">
        <v>148</v>
      </c>
      <c r="C10" s="6"/>
      <c r="D10" s="4"/>
      <c r="E10" s="20" t="s">
        <v>149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154</v>
      </c>
    </row>
    <row r="11" ht="15.75" customHeight="1" spans="1:11">
      <c r="A11" s="14" t="s">
        <v>151</v>
      </c>
      <c r="B11" s="15" t="s">
        <v>152</v>
      </c>
      <c r="C11" s="6"/>
      <c r="D11" s="4"/>
      <c r="E11" s="20" t="s">
        <v>153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154</v>
      </c>
    </row>
    <row r="12" ht="15.75" customHeight="1" spans="1:11">
      <c r="A12" s="14" t="s">
        <v>155</v>
      </c>
      <c r="B12" s="15" t="s">
        <v>156</v>
      </c>
      <c r="C12" s="6"/>
      <c r="D12" s="4"/>
      <c r="E12" s="20" t="s">
        <v>157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154</v>
      </c>
    </row>
    <row r="13" ht="15.75" customHeight="1" spans="1:11">
      <c r="A13" s="14" t="s">
        <v>159</v>
      </c>
      <c r="B13" s="22" t="s">
        <v>160</v>
      </c>
      <c r="C13" s="6"/>
      <c r="D13" s="4"/>
      <c r="E13" s="23" t="s">
        <v>161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154</v>
      </c>
    </row>
    <row r="14" ht="15.75" customHeight="1" spans="1:11">
      <c r="A14" s="14"/>
      <c r="B14" s="22" t="s">
        <v>162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158</v>
      </c>
    </row>
    <row r="15" ht="15.75" customHeight="1" spans="1:11">
      <c r="A15" s="14" t="s">
        <v>163</v>
      </c>
      <c r="B15" s="22" t="s">
        <v>164</v>
      </c>
      <c r="C15" s="6"/>
      <c r="D15" s="4"/>
      <c r="E15" s="20" t="s">
        <v>165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150</v>
      </c>
    </row>
    <row r="16" ht="15.75" customHeight="1" spans="1:11">
      <c r="A16" s="14" t="s">
        <v>166</v>
      </c>
      <c r="B16" s="22" t="s">
        <v>167</v>
      </c>
      <c r="C16" s="6"/>
      <c r="D16" s="4"/>
      <c r="E16" s="20" t="s">
        <v>168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222</v>
      </c>
    </row>
    <row r="17" ht="15.75" customHeight="1" spans="1:11">
      <c r="A17" s="14" t="s">
        <v>169</v>
      </c>
      <c r="B17" s="22" t="s">
        <v>170</v>
      </c>
      <c r="C17" s="6"/>
      <c r="D17" s="4"/>
      <c r="E17" s="20" t="s">
        <v>171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154</v>
      </c>
    </row>
    <row r="18" ht="15.75" customHeight="1" spans="1:11">
      <c r="A18" s="14" t="s">
        <v>172</v>
      </c>
      <c r="B18" s="22" t="s">
        <v>173</v>
      </c>
      <c r="C18" s="6"/>
      <c r="D18" s="4"/>
      <c r="E18" s="20" t="s">
        <v>174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154</v>
      </c>
    </row>
    <row r="19" ht="15.75" customHeight="1" spans="1:11">
      <c r="A19" s="14" t="s">
        <v>175</v>
      </c>
      <c r="B19" s="22" t="s">
        <v>176</v>
      </c>
      <c r="C19" s="6"/>
      <c r="D19" s="4"/>
      <c r="E19" s="22" t="s">
        <v>177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154</v>
      </c>
    </row>
    <row r="20" ht="15.75" customHeight="1" spans="1:11">
      <c r="A20" s="24" t="s">
        <v>178</v>
      </c>
      <c r="B20" s="22" t="s">
        <v>179</v>
      </c>
      <c r="C20" s="6"/>
      <c r="D20" s="4"/>
      <c r="E20" s="25" t="s">
        <v>180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154</v>
      </c>
    </row>
    <row r="21" ht="15.75" customHeight="1" spans="1:11">
      <c r="A21" s="14" t="s">
        <v>181</v>
      </c>
      <c r="B21" s="22" t="s">
        <v>80</v>
      </c>
      <c r="C21" s="6"/>
      <c r="D21" s="4"/>
      <c r="E21" s="23" t="s">
        <v>81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154</v>
      </c>
    </row>
    <row r="22" ht="15.75" customHeight="1" spans="1:11">
      <c r="A22" s="14" t="s">
        <v>182</v>
      </c>
      <c r="B22" s="22" t="s">
        <v>82</v>
      </c>
      <c r="C22" s="6"/>
      <c r="D22" s="4"/>
      <c r="E22" s="14" t="s">
        <v>83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154</v>
      </c>
    </row>
    <row r="23" ht="15.75" customHeight="1" spans="1:11">
      <c r="A23" s="24" t="s">
        <v>183</v>
      </c>
      <c r="B23" s="22" t="s">
        <v>184</v>
      </c>
      <c r="C23" s="6"/>
      <c r="D23" s="4"/>
      <c r="E23" s="14" t="s">
        <v>185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186</v>
      </c>
      <c r="B24" s="22" t="s">
        <v>187</v>
      </c>
      <c r="C24" s="6"/>
      <c r="D24" s="4"/>
      <c r="E24" s="14" t="s">
        <v>188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189</v>
      </c>
      <c r="B25" s="22" t="s">
        <v>190</v>
      </c>
      <c r="C25" s="6"/>
      <c r="D25" s="4"/>
      <c r="E25" s="14" t="s">
        <v>191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192</v>
      </c>
      <c r="B26" s="22" t="s">
        <v>193</v>
      </c>
      <c r="C26" s="6"/>
      <c r="D26" s="4"/>
      <c r="E26" s="14" t="s">
        <v>194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154</v>
      </c>
    </row>
    <row r="27" ht="15.75" customHeight="1" spans="1:11">
      <c r="A27" s="24"/>
      <c r="B27" s="22" t="s">
        <v>195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150</v>
      </c>
    </row>
    <row r="28" ht="15.75" customHeight="1" spans="1:11">
      <c r="A28" s="24"/>
      <c r="B28" s="22" t="s">
        <v>196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150</v>
      </c>
    </row>
    <row r="29" ht="15.75" customHeight="1" spans="1:11">
      <c r="A29" s="24" t="s">
        <v>197</v>
      </c>
      <c r="B29" s="22" t="s">
        <v>84</v>
      </c>
      <c r="C29" s="6"/>
      <c r="D29" s="4"/>
      <c r="E29" s="14" t="s">
        <v>85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154</v>
      </c>
    </row>
    <row r="30" ht="15.75" customHeight="1" spans="1:11">
      <c r="A30" s="24" t="s">
        <v>198</v>
      </c>
      <c r="B30" s="22" t="s">
        <v>199</v>
      </c>
      <c r="C30" s="6"/>
      <c r="D30" s="4"/>
      <c r="E30" s="14" t="s">
        <v>200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154</v>
      </c>
    </row>
    <row r="31" ht="15.75" customHeight="1" spans="1:11">
      <c r="A31" s="24" t="s">
        <v>201</v>
      </c>
      <c r="B31" s="22" t="s">
        <v>202</v>
      </c>
      <c r="C31" s="6"/>
      <c r="D31" s="4"/>
      <c r="E31" s="14" t="s">
        <v>203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154</v>
      </c>
    </row>
    <row r="32" ht="15.75" customHeight="1" spans="1:11">
      <c r="A32" s="26" t="s">
        <v>204</v>
      </c>
      <c r="B32" s="22" t="s">
        <v>205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154</v>
      </c>
    </row>
    <row r="33" ht="15.75" customHeight="1" spans="1:11">
      <c r="A33" s="26" t="s">
        <v>206</v>
      </c>
      <c r="B33" s="22" t="s">
        <v>207</v>
      </c>
      <c r="C33" s="6"/>
      <c r="D33" s="4"/>
      <c r="E33" s="28" t="s">
        <v>208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154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210</v>
      </c>
      <c r="B37" s="34"/>
      <c r="C37" s="34"/>
      <c r="D37" s="34"/>
      <c r="E37" s="35"/>
      <c r="F37" s="36" t="s">
        <v>223</v>
      </c>
      <c r="G37" s="34"/>
      <c r="H37" s="34"/>
      <c r="I37" s="34"/>
      <c r="J37" s="34"/>
      <c r="K37" s="55"/>
    </row>
    <row r="38" ht="15.75" customHeight="1" spans="1:11">
      <c r="A38" s="37" t="s">
        <v>212</v>
      </c>
      <c r="B38" s="6"/>
      <c r="C38" s="6"/>
      <c r="D38" s="6"/>
      <c r="E38" s="4"/>
      <c r="F38" s="38" t="s">
        <v>213</v>
      </c>
      <c r="G38" s="6"/>
      <c r="H38" s="6"/>
      <c r="I38" s="6"/>
      <c r="J38" s="6"/>
      <c r="K38" s="56"/>
    </row>
    <row r="39" ht="15.75" customHeight="1" spans="1:11">
      <c r="A39" s="39" t="s">
        <v>214</v>
      </c>
      <c r="B39" s="40"/>
      <c r="C39" s="40"/>
      <c r="D39" s="40"/>
      <c r="E39" s="41"/>
      <c r="F39" s="42" t="s">
        <v>215</v>
      </c>
      <c r="G39" s="40"/>
      <c r="H39" s="40"/>
      <c r="I39" s="40"/>
      <c r="J39" s="40"/>
      <c r="K39" s="57"/>
    </row>
    <row r="40" ht="15.75" customHeight="1" spans="1:11">
      <c r="A40" s="43" t="s">
        <v>216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</vt:lpstr>
      <vt:lpstr>GRADED SPECS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2023-06-21T10:03:31Z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EDB3C28B9B5B459FA249403D941C5EAE</vt:lpwstr>
  </property>
</Properties>
</file>