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07" windowHeight="8010" activeTab="1"/>
  </bookViews>
  <sheets>
    <sheet name="GRADED SPECS" sheetId="7" r:id="rId1"/>
    <sheet name="GRADED SPECS (cm)" sheetId="11" r:id="rId2"/>
    <sheet name="GRADED SPECS (2)" sheetId="8" state="hidden" r:id="rId3"/>
    <sheet name="PP SAMPLE" sheetId="9" state="hidden" r:id="rId4"/>
    <sheet name="PP SAMPLE (2X)" sheetId="10" state="hidden" r:id="rId5"/>
  </sheets>
  <definedNames>
    <definedName name="_Print_Titles" localSheetId="0">'GRADED SPECS'!$1:$6</definedName>
    <definedName name="Contract_No" localSheetId="0">#REF!</definedName>
    <definedName name="Contract_No" localSheetId="2">#REF!</definedName>
    <definedName name="Contract_No">#REF!</definedName>
    <definedName name="Z_8114DFCC_A971_5F4F_A611_B1A05A9EE44E_.wvu.PrintArea" localSheetId="3">'PP SAMPLE'!$A$1:$K$105</definedName>
    <definedName name="Z_8114DFCC_A971_5F4F_A611_B1A05A9EE44E_.wvu.PrintArea" localSheetId="4">'PP SAMPLE (2X)'!$A$1:$K$116</definedName>
    <definedName name="Z_8114DFCC_A971_5F4F_A611_B1A05A9EE44E_.wvu.PrintTitles" localSheetId="0">'GRADED SPECS'!$1:$6</definedName>
    <definedName name="Z_8114DFCC_A971_5F4F_A611_B1A05A9EE44E_.wvu.PrintTitles" localSheetId="2">'GRADED SPECS (2)'!$1:$6</definedName>
    <definedName name="Z_8114DFCC_A971_5F4F_A611_B1A05A9EE44E_.wvu.PrintTitles" localSheetId="3">'PP SAMPLE'!$1:$6</definedName>
    <definedName name="Z_8114DFCC_A971_5F4F_A611_B1A05A9EE44E_.wvu.PrintTitles" localSheetId="4">'PP SAMPLE (2X)'!$1:$6</definedName>
    <definedName name="_Print_Titles" localSheetId="1">'GRADED SPECS (cm)'!$1:$6</definedName>
    <definedName name="Contract_No" localSheetId="1">#REF!</definedName>
    <definedName name="Z_8114DFCC_A971_5F4F_A611_B1A05A9EE44E_.wvu.PrintTitles" localSheetId="1">'GRADED SPECS (cm)'!$1:$6</definedName>
  </definedNames>
  <calcPr calcId="144525"/>
</workbook>
</file>

<file path=xl/sharedStrings.xml><?xml version="1.0" encoding="utf-8"?>
<sst xmlns="http://schemas.openxmlformats.org/spreadsheetml/2006/main" count="545" uniqueCount="226">
  <si>
    <t>STYLE  #:</t>
  </si>
  <si>
    <t>BG1060 JUMPSUIT</t>
  </si>
  <si>
    <t>DATE CREATED:</t>
  </si>
  <si>
    <t>COLLECTION:</t>
  </si>
  <si>
    <t>FIT DATE:</t>
  </si>
  <si>
    <t>MAIN FABRIC:</t>
  </si>
  <si>
    <t>CHIFFON</t>
  </si>
  <si>
    <t>DESIGNER:</t>
  </si>
  <si>
    <t>GRACE</t>
  </si>
  <si>
    <t>CONTRAST FABRIC A:</t>
  </si>
  <si>
    <t>N/A</t>
  </si>
  <si>
    <t>TECHNICAL DESIGNER</t>
  </si>
  <si>
    <t>MELISSA</t>
  </si>
  <si>
    <t>LINING:</t>
  </si>
  <si>
    <t>POLY PONGEE</t>
  </si>
  <si>
    <t>SAMPLE SIZE</t>
  </si>
  <si>
    <t>MEDIUM / 2X</t>
  </si>
  <si>
    <t>FACTORY/VENDOR:</t>
  </si>
  <si>
    <t>REFERENCE BODY/NOTES:</t>
  </si>
  <si>
    <t>GRADED SPEC</t>
  </si>
  <si>
    <t>*All measurements taken in circumference/inches unless otherwise noted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</si>
  <si>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</si>
  <si>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</si>
  <si>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</si>
  <si>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</si>
  <si>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</si>
  <si>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</si>
  <si>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</si>
  <si>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</si>
  <si>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</si>
  <si>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</si>
  <si>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</si>
  <si>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</si>
  <si>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</si>
  <si>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</si>
  <si>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</si>
  <si>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ADDED POM</t>
  </si>
  <si>
    <t>CF BODY LENGTH FROM HPB TO LEG OPENING HEM</t>
  </si>
  <si>
    <t>胸部最高点到裤脚口长</t>
  </si>
  <si>
    <t>CB BODY LENGTH FROM HPB TO LEG OPENING HEM</t>
  </si>
  <si>
    <t>后背上口到裤脚口长</t>
  </si>
  <si>
    <t>SELF</t>
  </si>
  <si>
    <t>FRONT BODICE LENGTH FROM HPB TO WAIST SEAM (BOTTOM WAIST SEAM)</t>
  </si>
  <si>
    <t>上身长，胸杯最高点到腰下缝量</t>
  </si>
  <si>
    <t>CB BODICE LENGTH FROM TOP EDGE  TO WAIST SEAM (BOTTOM WAIST SEAM)</t>
  </si>
  <si>
    <t>后身长，胸杯最高点到腰下缝量</t>
  </si>
  <si>
    <t>SS BODICE LENGTH FROM AH TO SEAM (BOTTOM WAIST SEAM)</t>
  </si>
  <si>
    <t>上身侧缝长，腋下到腰下缝量</t>
  </si>
  <si>
    <t>WAISTBAND HEIGHT (OPT 1 ONLY)</t>
  </si>
  <si>
    <t>腰带高</t>
  </si>
  <si>
    <t xml:space="preserve">BUST CIRCUMFERENCE 1" BELOW AH </t>
  </si>
  <si>
    <r>
      <rPr>
        <sz val="12"/>
        <color theme="1"/>
        <rFont val="宋体"/>
        <charset val="134"/>
      </rPr>
      <t>腋下</t>
    </r>
    <r>
      <rPr>
        <sz val="12"/>
        <color theme="1"/>
        <rFont val="Calibri"/>
        <charset val="134"/>
      </rPr>
      <t>1“</t>
    </r>
    <r>
      <rPr>
        <sz val="12"/>
        <color theme="1"/>
        <rFont val="宋体"/>
        <charset val="134"/>
      </rPr>
      <t>量胸围</t>
    </r>
  </si>
  <si>
    <t>UNDER BUST PLACEMENT FROM AH</t>
  </si>
  <si>
    <t>腋下量下胸围的位置</t>
  </si>
  <si>
    <t>UNDER BUST CIRCUMFERENCE</t>
  </si>
  <si>
    <t>下胸围尺寸</t>
  </si>
  <si>
    <t>WAIST CIRCUMFERENCE AT SEAM</t>
  </si>
  <si>
    <t>腰围</t>
  </si>
  <si>
    <t>LOW HIP PLACEMENT FROM WAIST SEAM</t>
  </si>
  <si>
    <t>腰缝下量臀围位置</t>
  </si>
  <si>
    <t>LOW HIP CIRCUMFERENCE (3-PT MEASURE)</t>
  </si>
  <si>
    <t>臀围，3点量</t>
  </si>
  <si>
    <t>THIGH CIRCUMFERNECE - 1" BELOW CROTCH</t>
  </si>
  <si>
    <r>
      <rPr>
        <sz val="12"/>
        <color rgb="FF000000"/>
        <rFont val="宋体"/>
        <charset val="134"/>
      </rPr>
      <t>面布-裆下</t>
    </r>
    <r>
      <rPr>
        <sz val="12"/>
        <color rgb="FF000000"/>
        <rFont val="Calibri"/>
        <charset val="134"/>
      </rPr>
      <t>1”</t>
    </r>
    <r>
      <rPr>
        <sz val="12"/>
        <color rgb="FF000000"/>
        <rFont val="宋体"/>
        <charset val="134"/>
      </rPr>
      <t>量大腿围</t>
    </r>
  </si>
  <si>
    <t>LEG OPENING CIRCUMFERNECE (REGULAR LEG)</t>
  </si>
  <si>
    <t>面布-脚口围，常规裤型</t>
  </si>
  <si>
    <t>FRONT RISE FROM WAISTBAND JOIN SEAM</t>
  </si>
  <si>
    <t>面布-腰带接缝量前裆深</t>
  </si>
  <si>
    <t>BACK RISE FROM WAISTBAND JOIN SEAM</t>
  </si>
  <si>
    <t>面布-腰带接缝量后裆深</t>
  </si>
  <si>
    <t>INSEAM LENGTH</t>
  </si>
  <si>
    <t>面布-裤内缝长</t>
  </si>
  <si>
    <t>LINING</t>
  </si>
  <si>
    <r>
      <rPr>
        <sz val="12"/>
        <color rgb="FF000000"/>
        <rFont val="宋体"/>
        <charset val="134"/>
      </rPr>
      <t>里布-裆下</t>
    </r>
    <r>
      <rPr>
        <sz val="12"/>
        <color rgb="FF000000"/>
        <rFont val="Calibri"/>
        <charset val="134"/>
      </rPr>
      <t>1”</t>
    </r>
    <r>
      <rPr>
        <sz val="12"/>
        <color rgb="FF000000"/>
        <rFont val="宋体"/>
        <charset val="134"/>
      </rPr>
      <t>量大腿围</t>
    </r>
  </si>
  <si>
    <t>里布-脚口围，常规裤型</t>
  </si>
  <si>
    <t>里布-腰带接缝量前裆深</t>
  </si>
  <si>
    <t>里布-腰带接缝量后裆深</t>
  </si>
  <si>
    <t>里布-裤内缝长</t>
  </si>
  <si>
    <t>ARMHOLE DROP FROM HPB</t>
  </si>
  <si>
    <t>胸部最高点量袖笼深</t>
  </si>
  <si>
    <t>FRONT NECKLINE ALONG TOP EDGE SS TO SS</t>
  </si>
  <si>
    <t>侧缝到侧缝量前领长，沿边量</t>
  </si>
  <si>
    <t>FRONT NECK DROP FROM HPB</t>
  </si>
  <si>
    <t>前领深，胸部最高点量</t>
  </si>
  <si>
    <t>DISTANCE BETWEEN FRONT STRAPS</t>
  </si>
  <si>
    <t>前肩带间距</t>
  </si>
  <si>
    <t>DISTANCE BETWEEN BACK STRAPS</t>
  </si>
  <si>
    <t>后肩带间距</t>
  </si>
  <si>
    <t>STRAP WIDTH</t>
  </si>
  <si>
    <t>肩带宽</t>
  </si>
  <si>
    <t>UPDTD DSC.</t>
  </si>
  <si>
    <t>PRESET STRAP LENGTH W/ 2 1/2" ADJUSTMENT (INCLUDING G-HOOKS)</t>
  </si>
  <si>
    <t>肩带长，含2 1/2"调节量</t>
  </si>
  <si>
    <t>STRAP SET LOOP PLACEMENT (TOP LOOP EDGE TO NECK EDGE)</t>
  </si>
  <si>
    <t>肩带袢长，环到领口</t>
  </si>
  <si>
    <t>SASH TIE LENGTH (STREAMER WIDTH)</t>
  </si>
  <si>
    <t>前腰带宽</t>
  </si>
  <si>
    <t>SASH TIE WIDTH (STREAMER LENGTH)</t>
  </si>
  <si>
    <t>前腰带长</t>
  </si>
  <si>
    <t>SELF POCKET PLACEMENT BELOW SEAM</t>
  </si>
  <si>
    <t>面布口袋位置，缝下量</t>
  </si>
  <si>
    <t>SELF POCKET OPENING</t>
  </si>
  <si>
    <t>口袋开口</t>
  </si>
  <si>
    <t>ZIPPER OPENING LENGTH</t>
  </si>
  <si>
    <t>拉链长</t>
  </si>
  <si>
    <t xml:space="preserve">STYLE  # </t>
  </si>
  <si>
    <t>ROBE</t>
  </si>
  <si>
    <t>DATE CREATED</t>
  </si>
  <si>
    <t>COLLECTION</t>
  </si>
  <si>
    <t>DESIGNER</t>
  </si>
  <si>
    <t>POLY SATIN/CHARMEUSE</t>
  </si>
  <si>
    <t>NAOMI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</si>
  <si>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</si>
  <si>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</si>
  <si>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</si>
  <si>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</si>
  <si>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</si>
  <si>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</si>
  <si>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</si>
  <si>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</si>
  <si>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</si>
  <si>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</si>
  <si>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</si>
  <si>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</si>
  <si>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</si>
  <si>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</si>
  <si>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</si>
  <si>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</si>
  <si>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</si>
  <si>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</si>
  <si>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</si>
  <si>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</si>
  <si>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</si>
  <si>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</si>
  <si>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</si>
  <si>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</si>
  <si>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</si>
  <si>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</si>
  <si>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</si>
  <si>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</si>
  <si>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</si>
  <si>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</si>
  <si>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</si>
  <si>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</si>
  <si>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</si>
  <si>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</si>
  <si>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</si>
  <si>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</si>
  <si>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</si>
  <si>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</si>
  <si>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</si>
  <si>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</si>
  <si>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</si>
  <si>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</si>
  <si>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</si>
  <si>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</si>
  <si>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</si>
  <si>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</si>
  <si>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</si>
  <si>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</si>
  <si>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</si>
  <si>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</si>
  <si>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</si>
  <si>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</si>
  <si>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</si>
  <si>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</si>
  <si>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</si>
  <si>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</si>
  <si>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</si>
  <si>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</si>
  <si>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</si>
  <si>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</si>
  <si>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</si>
  <si>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</si>
  <si>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</si>
  <si>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</si>
  <si>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</si>
  <si>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</si>
  <si>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</si>
  <si>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</si>
  <si>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</si>
  <si>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</si>
  <si>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</si>
  <si>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</si>
  <si>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</si>
  <si>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</si>
  <si>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NK106</t>
  </si>
  <si>
    <t>PKT110</t>
  </si>
  <si>
    <t>POCKET PLACEMENT BLW SEAM</t>
  </si>
  <si>
    <t>口袋位置在腰缝下</t>
  </si>
  <si>
    <t>PKT106</t>
  </si>
  <si>
    <t>POCKET OPENING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</si>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</sst>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[$-F800]dddd\,\ mmmm\ dd\,\ yyyy"/>
    <numFmt numFmtId="178" formatCode="0.0"/>
    <numFmt numFmtId="179" formatCode="0.00_ "/>
  </numFmts>
  <fonts count="40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i/>
      <sz val="12"/>
      <color rgb="FFFF0000"/>
      <name val="Calibri"/>
      <charset val="134"/>
    </font>
    <font>
      <b/>
      <sz val="12"/>
      <color rgb="FFFF0000"/>
      <name val="Calibri"/>
      <charset val="134"/>
    </font>
    <font>
      <sz val="12"/>
      <color theme="1"/>
      <name val="宋体"/>
      <charset val="134"/>
    </font>
    <font>
      <sz val="12"/>
      <color theme="1"/>
      <name val="SimSun"/>
      <charset val="134"/>
    </font>
    <font>
      <sz val="12"/>
      <color rgb="FF000000"/>
      <name val="宋体"/>
      <charset val="134"/>
    </font>
    <font>
      <b/>
      <sz val="12"/>
      <color rgb="FF0000FF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6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rgb="FFFFFF00"/>
        <bgColor rgb="FFFFFF00"/>
      </patternFill>
    </fill>
    <fill>
      <patternFill patternType="solid">
        <fgColor theme="9" tint="0.8"/>
        <bgColor rgb="FFFFFF99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9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61" applyNumberFormat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0" borderId="62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63" applyNumberFormat="0" applyFill="0" applyAlignment="0" applyProtection="0">
      <alignment vertical="center"/>
    </xf>
    <xf numFmtId="0" fontId="31" fillId="0" borderId="63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0" borderId="64" applyNumberFormat="0" applyFill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32" fillId="24" borderId="65" applyNumberFormat="0" applyAlignment="0" applyProtection="0">
      <alignment vertical="center"/>
    </xf>
    <xf numFmtId="0" fontId="33" fillId="24" borderId="61" applyNumberFormat="0" applyAlignment="0" applyProtection="0">
      <alignment vertical="center"/>
    </xf>
    <xf numFmtId="0" fontId="34" fillId="25" borderId="66" applyNumberFormat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5" fillId="0" borderId="67" applyNumberFormat="0" applyFill="0" applyAlignment="0" applyProtection="0">
      <alignment vertical="center"/>
    </xf>
    <xf numFmtId="0" fontId="36" fillId="0" borderId="68" applyNumberFormat="0" applyFill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23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3" fillId="45" borderId="0" applyNumberFormat="0" applyBorder="0" applyAlignment="0" applyProtection="0">
      <alignment vertical="center"/>
    </xf>
  </cellStyleXfs>
  <cellXfs count="254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7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6" fontId="1" fillId="0" borderId="8" xfId="0" applyNumberFormat="1" applyFont="1" applyBorder="1" applyAlignment="1">
      <alignment horizontal="center" vertical="center"/>
    </xf>
    <xf numFmtId="176" fontId="1" fillId="4" borderId="6" xfId="0" applyNumberFormat="1" applyFont="1" applyFill="1" applyBorder="1" applyAlignment="1">
      <alignment horizontal="center"/>
    </xf>
    <xf numFmtId="176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6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6" fontId="1" fillId="7" borderId="37" xfId="0" applyNumberFormat="1" applyFont="1" applyFill="1" applyBorder="1"/>
    <xf numFmtId="0" fontId="3" fillId="0" borderId="14" xfId="0" applyFont="1" applyBorder="1"/>
    <xf numFmtId="176" fontId="1" fillId="0" borderId="38" xfId="0" applyNumberFormat="1" applyFont="1" applyBorder="1" applyAlignment="1">
      <alignment horizontal="center" vertical="center"/>
    </xf>
    <xf numFmtId="176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6" fontId="1" fillId="7" borderId="39" xfId="0" applyNumberFormat="1" applyFont="1" applyFill="1" applyBorder="1"/>
    <xf numFmtId="176" fontId="3" fillId="0" borderId="4" xfId="0" applyNumberFormat="1" applyFont="1" applyBorder="1" applyAlignment="1">
      <alignment horizontal="center" vertical="center"/>
    </xf>
    <xf numFmtId="176" fontId="1" fillId="0" borderId="6" xfId="0" applyNumberFormat="1" applyFont="1" applyBorder="1" applyAlignment="1">
      <alignment horizontal="center" vertical="center"/>
    </xf>
    <xf numFmtId="176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6" fontId="9" fillId="8" borderId="6" xfId="0" applyNumberFormat="1" applyFont="1" applyFill="1" applyBorder="1" applyAlignment="1">
      <alignment horizontal="center" vertical="center"/>
    </xf>
    <xf numFmtId="176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6" fontId="1" fillId="0" borderId="41" xfId="0" applyNumberFormat="1" applyFont="1" applyBorder="1" applyAlignment="1">
      <alignment horizontal="center" vertical="center"/>
    </xf>
    <xf numFmtId="176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6" fontId="7" fillId="0" borderId="38" xfId="0" applyNumberFormat="1" applyFont="1" applyBorder="1" applyAlignment="1">
      <alignment horizontal="center" vertical="center"/>
    </xf>
    <xf numFmtId="176" fontId="9" fillId="0" borderId="38" xfId="0" applyNumberFormat="1" applyFont="1" applyBorder="1" applyAlignment="1">
      <alignment horizontal="center" vertical="center"/>
    </xf>
    <xf numFmtId="176" fontId="9" fillId="9" borderId="38" xfId="0" applyNumberFormat="1" applyFont="1" applyFill="1" applyBorder="1" applyAlignment="1">
      <alignment horizontal="center" vertical="center"/>
    </xf>
    <xf numFmtId="176" fontId="9" fillId="10" borderId="38" xfId="0" applyNumberFormat="1" applyFont="1" applyFill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76" fontId="9" fillId="9" borderId="6" xfId="0" applyNumberFormat="1" applyFont="1" applyFill="1" applyBorder="1" applyAlignment="1">
      <alignment horizontal="center" vertical="center"/>
    </xf>
    <xf numFmtId="176" fontId="9" fillId="0" borderId="6" xfId="0" applyNumberFormat="1" applyFont="1" applyBorder="1" applyAlignment="1">
      <alignment horizontal="center" vertical="center"/>
    </xf>
    <xf numFmtId="176" fontId="9" fillId="10" borderId="6" xfId="0" applyNumberFormat="1" applyFont="1" applyFill="1" applyBorder="1" applyAlignment="1">
      <alignment horizontal="center" vertical="center"/>
    </xf>
    <xf numFmtId="176" fontId="3" fillId="0" borderId="41" xfId="0" applyNumberFormat="1" applyFont="1" applyBorder="1" applyAlignment="1">
      <alignment horizontal="center" vertical="center"/>
    </xf>
    <xf numFmtId="176" fontId="9" fillId="9" borderId="41" xfId="0" applyNumberFormat="1" applyFont="1" applyFill="1" applyBorder="1" applyAlignment="1">
      <alignment horizontal="center" vertical="center"/>
    </xf>
    <xf numFmtId="176" fontId="9" fillId="0" borderId="41" xfId="0" applyNumberFormat="1" applyFont="1" applyBorder="1" applyAlignment="1">
      <alignment horizontal="center" vertical="center"/>
    </xf>
    <xf numFmtId="176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6" fontId="9" fillId="11" borderId="38" xfId="0" applyNumberFormat="1" applyFont="1" applyFill="1" applyBorder="1" applyAlignment="1">
      <alignment horizontal="center" vertical="center"/>
    </xf>
    <xf numFmtId="176" fontId="9" fillId="0" borderId="44" xfId="0" applyNumberFormat="1" applyFont="1" applyBorder="1" applyAlignment="1">
      <alignment horizontal="center" vertical="center"/>
    </xf>
    <xf numFmtId="176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6" fontId="9" fillId="11" borderId="6" xfId="0" applyNumberFormat="1" applyFont="1" applyFill="1" applyBorder="1" applyAlignment="1">
      <alignment horizontal="center" vertical="center"/>
    </xf>
    <xf numFmtId="176" fontId="9" fillId="0" borderId="45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6" fontId="9" fillId="11" borderId="41" xfId="0" applyNumberFormat="1" applyFont="1" applyFill="1" applyBorder="1" applyAlignment="1">
      <alignment horizontal="center" vertical="center"/>
    </xf>
    <xf numFmtId="176" fontId="9" fillId="0" borderId="46" xfId="0" applyNumberFormat="1" applyFont="1" applyBorder="1" applyAlignment="1">
      <alignment horizontal="center" vertical="center"/>
    </xf>
    <xf numFmtId="176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12" fillId="0" borderId="3" xfId="0" applyFont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3" fillId="7" borderId="32" xfId="0" applyFont="1" applyFill="1" applyBorder="1" applyAlignment="1">
      <alignment horizontal="left" vertical="center"/>
    </xf>
    <xf numFmtId="0" fontId="11" fillId="9" borderId="32" xfId="0" applyFont="1" applyFill="1" applyBorder="1" applyAlignment="1">
      <alignment horizontal="center" vertical="center"/>
    </xf>
    <xf numFmtId="0" fontId="2" fillId="0" borderId="35" xfId="0" applyFont="1" applyBorder="1"/>
    <xf numFmtId="0" fontId="7" fillId="6" borderId="4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7" borderId="6" xfId="0" applyFont="1" applyFill="1" applyBorder="1"/>
    <xf numFmtId="176" fontId="1" fillId="7" borderId="2" xfId="0" applyNumberFormat="1" applyFont="1" applyFill="1" applyBorder="1"/>
    <xf numFmtId="0" fontId="1" fillId="7" borderId="48" xfId="0" applyFont="1" applyFill="1" applyBorder="1"/>
    <xf numFmtId="176" fontId="3" fillId="0" borderId="38" xfId="0" applyNumberFormat="1" applyFont="1" applyBorder="1" applyAlignment="1">
      <alignment horizontal="center" vertical="center"/>
    </xf>
    <xf numFmtId="176" fontId="3" fillId="8" borderId="38" xfId="0" applyNumberFormat="1" applyFont="1" applyFill="1" applyBorder="1" applyAlignment="1">
      <alignment horizontal="center" vertical="center"/>
    </xf>
    <xf numFmtId="0" fontId="14" fillId="0" borderId="39" xfId="0" applyFont="1" applyBorder="1" applyAlignment="1">
      <alignment horizontal="center"/>
    </xf>
    <xf numFmtId="0" fontId="3" fillId="13" borderId="5" xfId="0" applyFont="1" applyFill="1" applyBorder="1" applyAlignment="1"/>
    <xf numFmtId="0" fontId="15" fillId="0" borderId="3" xfId="0" applyFont="1" applyBorder="1" applyAlignment="1"/>
    <xf numFmtId="176" fontId="1" fillId="7" borderId="49" xfId="0" applyNumberFormat="1" applyFont="1" applyFill="1" applyBorder="1" applyAlignment="1">
      <alignment horizontal="right"/>
    </xf>
    <xf numFmtId="179" fontId="1" fillId="7" borderId="49" xfId="0" applyNumberFormat="1" applyFont="1" applyFill="1" applyBorder="1" applyAlignment="1">
      <alignment horizontal="center"/>
    </xf>
    <xf numFmtId="179" fontId="1" fillId="7" borderId="4" xfId="0" applyNumberFormat="1" applyFont="1" applyFill="1" applyBorder="1" applyAlignment="1">
      <alignment horizontal="center"/>
    </xf>
    <xf numFmtId="0" fontId="3" fillId="13" borderId="30" xfId="0" applyFont="1" applyFill="1" applyBorder="1" applyAlignment="1"/>
    <xf numFmtId="0" fontId="1" fillId="0" borderId="50" xfId="0" applyFont="1" applyBorder="1" applyAlignment="1">
      <alignment horizontal="center" vertical="center"/>
    </xf>
    <xf numFmtId="0" fontId="1" fillId="0" borderId="3" xfId="0" applyFont="1" applyBorder="1"/>
    <xf numFmtId="176" fontId="1" fillId="7" borderId="49" xfId="0" applyNumberFormat="1" applyFont="1" applyFill="1" applyBorder="1"/>
    <xf numFmtId="0" fontId="7" fillId="0" borderId="16" xfId="0" applyFont="1" applyBorder="1" applyAlignment="1">
      <alignment horizontal="left" vertical="center" wrapText="1"/>
    </xf>
    <xf numFmtId="0" fontId="16" fillId="0" borderId="3" xfId="0" applyFont="1" applyBorder="1"/>
    <xf numFmtId="0" fontId="14" fillId="0" borderId="37" xfId="0" applyFont="1" applyBorder="1" applyAlignment="1">
      <alignment horizontal="center"/>
    </xf>
    <xf numFmtId="0" fontId="1" fillId="0" borderId="37" xfId="0" applyFont="1" applyBorder="1"/>
    <xf numFmtId="0" fontId="1" fillId="0" borderId="3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5" fillId="0" borderId="3" xfId="0" applyFont="1" applyBorder="1" applyAlignment="1">
      <alignment vertical="center"/>
    </xf>
    <xf numFmtId="0" fontId="7" fillId="0" borderId="3" xfId="0" applyFont="1" applyBorder="1" applyAlignment="1">
      <alignment vertical="center" wrapText="1"/>
    </xf>
    <xf numFmtId="0" fontId="17" fillId="0" borderId="3" xfId="0" applyFont="1" applyBorder="1" applyAlignment="1">
      <alignment vertical="center" wrapText="1"/>
    </xf>
    <xf numFmtId="176" fontId="1" fillId="0" borderId="49" xfId="0" applyNumberFormat="1" applyFont="1" applyBorder="1" applyAlignment="1">
      <alignment horizontal="right" vertical="center"/>
    </xf>
    <xf numFmtId="176" fontId="1" fillId="7" borderId="49" xfId="0" applyNumberFormat="1" applyFont="1" applyFill="1" applyBorder="1" applyAlignment="1">
      <alignment horizontal="right" vertical="center"/>
    </xf>
    <xf numFmtId="0" fontId="18" fillId="0" borderId="39" xfId="0" applyFont="1" applyBorder="1" applyAlignment="1">
      <alignment horizontal="center"/>
    </xf>
    <xf numFmtId="0" fontId="3" fillId="13" borderId="5" xfId="0" applyFont="1" applyFill="1" applyBorder="1" applyAlignment="1">
      <alignment wrapText="1"/>
    </xf>
    <xf numFmtId="176" fontId="1" fillId="0" borderId="49" xfId="0" applyNumberFormat="1" applyFont="1" applyBorder="1" applyAlignment="1">
      <alignment horizontal="right"/>
    </xf>
    <xf numFmtId="0" fontId="18" fillId="0" borderId="37" xfId="0" applyFont="1" applyBorder="1" applyAlignment="1">
      <alignment horizontal="center"/>
    </xf>
    <xf numFmtId="0" fontId="3" fillId="13" borderId="30" xfId="0" applyFont="1" applyFill="1" applyBorder="1" applyAlignment="1">
      <alignment wrapText="1"/>
    </xf>
    <xf numFmtId="0" fontId="7" fillId="0" borderId="16" xfId="0" applyFont="1" applyBorder="1" applyAlignment="1">
      <alignment horizontal="right" vertical="center"/>
    </xf>
    <xf numFmtId="0" fontId="3" fillId="0" borderId="39" xfId="0" applyFont="1" applyBorder="1" applyAlignment="1">
      <alignment horizontal="center" vertical="center"/>
    </xf>
    <xf numFmtId="0" fontId="9" fillId="0" borderId="16" xfId="0" applyFont="1" applyBorder="1" applyAlignment="1">
      <alignment horizontal="left" wrapText="1"/>
    </xf>
    <xf numFmtId="0" fontId="2" fillId="0" borderId="5" xfId="0" applyFont="1" applyBorder="1" applyAlignment="1">
      <alignment horizontal="left"/>
    </xf>
    <xf numFmtId="0" fontId="9" fillId="0" borderId="50" xfId="0" applyFont="1" applyBorder="1" applyAlignment="1">
      <alignment wrapText="1"/>
    </xf>
    <xf numFmtId="0" fontId="1" fillId="0" borderId="39" xfId="0" applyFont="1" applyBorder="1"/>
    <xf numFmtId="0" fontId="1" fillId="0" borderId="5" xfId="0" applyFont="1" applyBorder="1" applyAlignment="1">
      <alignment wrapText="1"/>
    </xf>
    <xf numFmtId="0" fontId="7" fillId="0" borderId="17" xfId="0" applyFont="1" applyBorder="1" applyAlignment="1">
      <alignment horizontal="left" vertical="center" wrapText="1"/>
    </xf>
    <xf numFmtId="0" fontId="1" fillId="7" borderId="51" xfId="0" applyFont="1" applyFill="1" applyBorder="1"/>
    <xf numFmtId="176" fontId="1" fillId="0" borderId="52" xfId="0" applyNumberFormat="1" applyFont="1" applyBorder="1" applyAlignment="1">
      <alignment horizontal="right" vertical="center"/>
    </xf>
    <xf numFmtId="176" fontId="1" fillId="7" borderId="53" xfId="0" applyNumberFormat="1" applyFont="1" applyFill="1" applyBorder="1"/>
    <xf numFmtId="176" fontId="3" fillId="8" borderId="41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7" fillId="6" borderId="54" xfId="0" applyFont="1" applyFill="1" applyBorder="1" applyAlignment="1">
      <alignment horizontal="center" vertical="center" wrapText="1"/>
    </xf>
    <xf numFmtId="0" fontId="7" fillId="6" borderId="48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176" fontId="3" fillId="0" borderId="15" xfId="0" applyNumberFormat="1" applyFont="1" applyBorder="1" applyAlignment="1">
      <alignment horizontal="center" vertical="center"/>
    </xf>
    <xf numFmtId="176" fontId="3" fillId="0" borderId="55" xfId="0" applyNumberFormat="1" applyFont="1" applyBorder="1" applyAlignment="1">
      <alignment horizontal="center" vertical="center"/>
    </xf>
    <xf numFmtId="176" fontId="3" fillId="0" borderId="44" xfId="0" applyNumberFormat="1" applyFont="1" applyBorder="1" applyAlignment="1">
      <alignment horizontal="center" vertical="center"/>
    </xf>
    <xf numFmtId="176" fontId="1" fillId="0" borderId="20" xfId="0" applyNumberFormat="1" applyFont="1" applyBorder="1" applyAlignment="1">
      <alignment horizontal="center" vertical="center"/>
    </xf>
    <xf numFmtId="176" fontId="1" fillId="0" borderId="56" xfId="0" applyNumberFormat="1" applyFont="1" applyBorder="1" applyAlignment="1">
      <alignment horizontal="center" vertical="center"/>
    </xf>
    <xf numFmtId="176" fontId="1" fillId="0" borderId="46" xfId="0" applyNumberFormat="1" applyFont="1" applyBorder="1" applyAlignment="1">
      <alignment horizontal="center" vertical="center"/>
    </xf>
    <xf numFmtId="176" fontId="1" fillId="7" borderId="13" xfId="0" applyNumberFormat="1" applyFont="1" applyFill="1" applyBorder="1"/>
    <xf numFmtId="0" fontId="1" fillId="7" borderId="55" xfId="0" applyFont="1" applyFill="1" applyBorder="1"/>
    <xf numFmtId="0" fontId="15" fillId="0" borderId="6" xfId="0" applyFont="1" applyBorder="1" applyAlignment="1"/>
    <xf numFmtId="176" fontId="1" fillId="7" borderId="26" xfId="0" applyNumberFormat="1" applyFont="1" applyFill="1" applyBorder="1" applyAlignment="1">
      <alignment horizontal="right"/>
    </xf>
    <xf numFmtId="176" fontId="1" fillId="7" borderId="4" xfId="0" applyNumberFormat="1" applyFont="1" applyFill="1" applyBorder="1" applyAlignment="1">
      <alignment horizontal="center"/>
    </xf>
    <xf numFmtId="176" fontId="1" fillId="0" borderId="4" xfId="0" applyNumberFormat="1" applyFont="1" applyBorder="1" applyAlignment="1">
      <alignment horizontal="center"/>
    </xf>
    <xf numFmtId="176" fontId="14" fillId="8" borderId="4" xfId="0" applyNumberFormat="1" applyFont="1" applyFill="1" applyBorder="1" applyAlignment="1">
      <alignment horizontal="center"/>
    </xf>
    <xf numFmtId="176" fontId="1" fillId="7" borderId="57" xfId="0" applyNumberFormat="1" applyFont="1" applyFill="1" applyBorder="1" applyAlignment="1">
      <alignment horizontal="right"/>
    </xf>
    <xf numFmtId="176" fontId="1" fillId="7" borderId="31" xfId="0" applyNumberFormat="1" applyFont="1" applyFill="1" applyBorder="1" applyAlignment="1">
      <alignment horizontal="center"/>
    </xf>
    <xf numFmtId="176" fontId="1" fillId="0" borderId="31" xfId="0" applyNumberFormat="1" applyFont="1" applyBorder="1" applyAlignment="1">
      <alignment horizontal="center"/>
    </xf>
    <xf numFmtId="176" fontId="14" fillId="8" borderId="31" xfId="0" applyNumberFormat="1" applyFont="1" applyFill="1" applyBorder="1" applyAlignment="1">
      <alignment horizontal="center"/>
    </xf>
    <xf numFmtId="176" fontId="1" fillId="7" borderId="26" xfId="0" applyNumberFormat="1" applyFont="1" applyFill="1" applyBorder="1"/>
    <xf numFmtId="0" fontId="1" fillId="7" borderId="31" xfId="0" applyFont="1" applyFill="1" applyBorder="1"/>
    <xf numFmtId="176" fontId="3" fillId="0" borderId="7" xfId="0" applyNumberFormat="1" applyFont="1" applyBorder="1" applyAlignment="1">
      <alignment horizontal="center" vertical="center"/>
    </xf>
    <xf numFmtId="176" fontId="3" fillId="8" borderId="7" xfId="0" applyNumberFormat="1" applyFont="1" applyFill="1" applyBorder="1" applyAlignment="1">
      <alignment horizontal="center" vertical="center"/>
    </xf>
    <xf numFmtId="0" fontId="16" fillId="0" borderId="6" xfId="0" applyFont="1" applyBorder="1"/>
    <xf numFmtId="176" fontId="1" fillId="7" borderId="5" xfId="0" applyNumberFormat="1" applyFont="1" applyFill="1" applyBorder="1"/>
    <xf numFmtId="176" fontId="1" fillId="7" borderId="58" xfId="0" applyNumberFormat="1" applyFont="1" applyFill="1" applyBorder="1" applyAlignment="1">
      <alignment horizontal="center" vertical="center"/>
    </xf>
    <xf numFmtId="176" fontId="14" fillId="8" borderId="6" xfId="0" applyNumberFormat="1" applyFont="1" applyFill="1" applyBorder="1" applyAlignment="1">
      <alignment horizontal="center" vertical="center"/>
    </xf>
    <xf numFmtId="176" fontId="1" fillId="7" borderId="58" xfId="0" applyNumberFormat="1" applyFont="1" applyFill="1" applyBorder="1"/>
    <xf numFmtId="0" fontId="1" fillId="0" borderId="6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0" fontId="15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0" fontId="17" fillId="0" borderId="6" xfId="0" applyFont="1" applyBorder="1" applyAlignment="1">
      <alignment vertical="center" wrapText="1"/>
    </xf>
    <xf numFmtId="176" fontId="1" fillId="0" borderId="26" xfId="0" applyNumberFormat="1" applyFont="1" applyBorder="1" applyAlignment="1">
      <alignment horizontal="right" vertical="center"/>
    </xf>
    <xf numFmtId="176" fontId="1" fillId="0" borderId="58" xfId="0" applyNumberFormat="1" applyFont="1" applyBorder="1" applyAlignment="1">
      <alignment horizontal="center" vertical="center"/>
    </xf>
    <xf numFmtId="176" fontId="3" fillId="14" borderId="6" xfId="0" applyNumberFormat="1" applyFont="1" applyFill="1" applyBorder="1" applyAlignment="1">
      <alignment horizontal="center" vertical="center"/>
    </xf>
    <xf numFmtId="176" fontId="1" fillId="7" borderId="26" xfId="0" applyNumberFormat="1" applyFont="1" applyFill="1" applyBorder="1" applyAlignment="1">
      <alignment horizontal="right" vertical="center"/>
    </xf>
    <xf numFmtId="176" fontId="1" fillId="7" borderId="4" xfId="0" applyNumberFormat="1" applyFont="1" applyFill="1" applyBorder="1"/>
    <xf numFmtId="176" fontId="1" fillId="0" borderId="26" xfId="0" applyNumberFormat="1" applyFont="1" applyBorder="1" applyAlignment="1">
      <alignment horizontal="right"/>
    </xf>
    <xf numFmtId="176" fontId="14" fillId="14" borderId="4" xfId="0" applyNumberFormat="1" applyFont="1" applyFill="1" applyBorder="1" applyAlignment="1">
      <alignment horizontal="center"/>
    </xf>
    <xf numFmtId="176" fontId="1" fillId="0" borderId="57" xfId="0" applyNumberFormat="1" applyFont="1" applyBorder="1" applyAlignment="1">
      <alignment horizontal="right"/>
    </xf>
    <xf numFmtId="176" fontId="1" fillId="7" borderId="57" xfId="0" applyNumberFormat="1" applyFont="1" applyFill="1" applyBorder="1"/>
    <xf numFmtId="176" fontId="14" fillId="8" borderId="9" xfId="0" applyNumberFormat="1" applyFont="1" applyFill="1" applyBorder="1" applyAlignment="1">
      <alignment horizontal="center" vertical="center"/>
    </xf>
    <xf numFmtId="176" fontId="3" fillId="8" borderId="4" xfId="0" applyNumberFormat="1" applyFont="1" applyFill="1" applyBorder="1" applyAlignment="1">
      <alignment horizontal="center"/>
    </xf>
    <xf numFmtId="176" fontId="3" fillId="8" borderId="9" xfId="0" applyNumberFormat="1" applyFont="1" applyFill="1" applyBorder="1" applyAlignment="1">
      <alignment horizontal="center" vertical="center"/>
    </xf>
    <xf numFmtId="176" fontId="1" fillId="0" borderId="40" xfId="0" applyNumberFormat="1" applyFont="1" applyBorder="1" applyAlignment="1">
      <alignment horizontal="right" vertical="center"/>
    </xf>
    <xf numFmtId="176" fontId="1" fillId="7" borderId="56" xfId="0" applyNumberFormat="1" applyFont="1" applyFill="1" applyBorder="1"/>
    <xf numFmtId="176" fontId="1" fillId="0" borderId="26" xfId="0" applyNumberFormat="1" applyFont="1" applyBorder="1" applyAlignment="1">
      <alignment horizontal="center"/>
    </xf>
    <xf numFmtId="176" fontId="1" fillId="0" borderId="57" xfId="0" applyNumberFormat="1" applyFont="1" applyBorder="1" applyAlignment="1">
      <alignment horizontal="center"/>
    </xf>
    <xf numFmtId="176" fontId="3" fillId="0" borderId="8" xfId="0" applyNumberFormat="1" applyFont="1" applyBorder="1" applyAlignment="1">
      <alignment horizontal="center" vertical="center"/>
    </xf>
    <xf numFmtId="176" fontId="3" fillId="0" borderId="59" xfId="0" applyNumberFormat="1" applyFont="1" applyBorder="1" applyAlignment="1">
      <alignment horizontal="center" vertical="center"/>
    </xf>
    <xf numFmtId="176" fontId="3" fillId="0" borderId="60" xfId="0" applyNumberFormat="1" applyFont="1" applyBorder="1" applyAlignment="1">
      <alignment horizontal="center" vertical="center"/>
    </xf>
    <xf numFmtId="176" fontId="1" fillId="0" borderId="45" xfId="0" applyNumberFormat="1" applyFont="1" applyBorder="1" applyAlignment="1">
      <alignment horizontal="center" vertical="center"/>
    </xf>
    <xf numFmtId="176" fontId="14" fillId="14" borderId="31" xfId="0" applyNumberFormat="1" applyFont="1" applyFill="1" applyBorder="1" applyAlignment="1">
      <alignment horizontal="center"/>
    </xf>
    <xf numFmtId="176" fontId="14" fillId="14" borderId="6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2.pn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2.png"/><Relationship Id="rId4" Type="http://schemas.openxmlformats.org/officeDocument/2006/relationships/image" Target="../media/image10.png"/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2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25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5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766290" y="17887950"/>
          <a:ext cx="771525" cy="1076325"/>
          <a:chOff x="4960238" y="3241838"/>
          <a:chExt cx="771525" cy="1076325"/>
        </a:xfrm>
      </xdr:grpSpPr>
      <xdr:grpSp>
        <xdr:nvGrpSpPr>
          <xdr:cNvPr id="27" name="Shape 27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9" name="Shape 9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8" name="Shape 28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29" name="Shape 29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30" name="Shape 30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31" name="Shape 31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2" name="Shape 32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318615" y="18164175"/>
          <a:ext cx="38100" cy="1057275"/>
          <a:chOff x="5326950" y="3251363"/>
          <a:chExt cx="38100" cy="1057275"/>
        </a:xfrm>
      </xdr:grpSpPr>
      <xdr:grpSp>
        <xdr:nvGrpSpPr>
          <xdr:cNvPr id="33" name="Shape 33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9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4" name="Shape 34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35" name="Shape 35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36" name="Shape 36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37" name="Shape 37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8" name="Shape 38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213840" y="19259550"/>
          <a:ext cx="771525" cy="1009650"/>
          <a:chOff x="4960238" y="3275175"/>
          <a:chExt cx="771525" cy="1009650"/>
        </a:xfrm>
      </xdr:grpSpPr>
      <xdr:grpSp>
        <xdr:nvGrpSpPr>
          <xdr:cNvPr id="39" name="Shape 39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9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40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41" name="Shape 41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2" name="Shape 42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43" name="Shape 43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4" name="Shape 44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45" name="Shape 45"/>
        <xdr:cNvSpPr txBox="1"/>
      </xdr:nvSpPr>
      <xdr:spPr>
        <a:xfrm>
          <a:off x="16166465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46" name="Shape 46"/>
        <xdr:cNvSpPr txBox="1"/>
      </xdr:nvSpPr>
      <xdr:spPr>
        <a:xfrm>
          <a:off x="15680690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47" name="Shape 47"/>
        <xdr:cNvSpPr txBox="1"/>
      </xdr:nvSpPr>
      <xdr:spPr>
        <a:xfrm>
          <a:off x="1476629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48" name="Shape 48"/>
        <xdr:cNvSpPr txBox="1"/>
      </xdr:nvSpPr>
      <xdr:spPr>
        <a:xfrm>
          <a:off x="15604490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49" name="Shape 49"/>
        <xdr:cNvSpPr/>
      </xdr:nvSpPr>
      <xdr:spPr>
        <a:xfrm>
          <a:off x="1485201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50" name="Shape 50"/>
        <xdr:cNvSpPr/>
      </xdr:nvSpPr>
      <xdr:spPr>
        <a:xfrm>
          <a:off x="14032865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51" name="Shape 51"/>
        <xdr:cNvSpPr/>
      </xdr:nvSpPr>
      <xdr:spPr>
        <a:xfrm>
          <a:off x="15575915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52" name="Shape 52"/>
        <xdr:cNvSpPr txBox="1"/>
      </xdr:nvSpPr>
      <xdr:spPr>
        <a:xfrm>
          <a:off x="1500441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114550" y="11734800"/>
          <a:ext cx="10277475" cy="5648325"/>
          <a:chOff x="207263" y="955838"/>
          <a:chExt cx="10277475" cy="5648325"/>
        </a:xfrm>
      </xdr:grpSpPr>
      <xdr:grpSp>
        <xdr:nvGrpSpPr>
          <xdr:cNvPr id="53" name="Shape 53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9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4" name="Shape 54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55" name="Shape 55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6" name="Shape 56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57" name="Shape 57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58" name="Shape 58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59" name="Shape 59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60" name="Shape 60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1" name="Shape 61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2" name="Shape 62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3" name="Shape 63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5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766290" y="17887950"/>
          <a:ext cx="771525" cy="3276600"/>
          <a:chOff x="4960238" y="2141700"/>
          <a:chExt cx="771525" cy="3276600"/>
        </a:xfrm>
      </xdr:grpSpPr>
      <xdr:grpSp>
        <xdr:nvGrpSpPr>
          <xdr:cNvPr id="64" name="Shape 64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9" name="Shape 9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5" name="Shape 65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66" name="Shape 66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7" name="Shape 67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68" name="Shape 68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69" name="Shape 69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318615" y="18164175"/>
          <a:ext cx="38100" cy="3257550"/>
          <a:chOff x="5326950" y="2151225"/>
          <a:chExt cx="38100" cy="3257550"/>
        </a:xfrm>
      </xdr:grpSpPr>
      <xdr:grpSp>
        <xdr:nvGrpSpPr>
          <xdr:cNvPr id="70" name="Shape 70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9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1" name="Shape 71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72" name="Shape 72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3" name="Shape 73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74" name="Shape 74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5" name="Shape 75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4213840" y="21459825"/>
          <a:ext cx="771525" cy="1009650"/>
          <a:chOff x="4960238" y="3275175"/>
          <a:chExt cx="771525" cy="1009650"/>
        </a:xfrm>
      </xdr:grpSpPr>
      <xdr:grpSp>
        <xdr:nvGrpSpPr>
          <xdr:cNvPr id="76" name="Shape 76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9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77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78" name="Shape 78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9" name="Shape 79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80" name="Shape 80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81" name="Shape 81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82" name="Shape 82"/>
        <xdr:cNvSpPr txBox="1"/>
      </xdr:nvSpPr>
      <xdr:spPr>
        <a:xfrm>
          <a:off x="16166465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83" name="Shape 83"/>
        <xdr:cNvSpPr txBox="1"/>
      </xdr:nvSpPr>
      <xdr:spPr>
        <a:xfrm>
          <a:off x="15680690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84" name="Shape 84"/>
        <xdr:cNvSpPr txBox="1"/>
      </xdr:nvSpPr>
      <xdr:spPr>
        <a:xfrm>
          <a:off x="13937615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85" name="Shape 85"/>
        <xdr:cNvSpPr txBox="1"/>
      </xdr:nvSpPr>
      <xdr:spPr>
        <a:xfrm>
          <a:off x="15604490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49" name="Shape 49"/>
        <xdr:cNvSpPr/>
      </xdr:nvSpPr>
      <xdr:spPr>
        <a:xfrm>
          <a:off x="1485201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50" name="Shape 50"/>
        <xdr:cNvSpPr/>
      </xdr:nvSpPr>
      <xdr:spPr>
        <a:xfrm>
          <a:off x="14032865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86" name="Shape 86"/>
        <xdr:cNvSpPr/>
      </xdr:nvSpPr>
      <xdr:spPr>
        <a:xfrm>
          <a:off x="15575915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87" name="Shape 87"/>
        <xdr:cNvSpPr txBox="1"/>
      </xdr:nvSpPr>
      <xdr:spPr>
        <a:xfrm>
          <a:off x="1500441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88" name="Shape 88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9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9" name="Shape 89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90" name="Shape 90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1" name="Shape 91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92" name="Shape 92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3" name="Shape 93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94" name="Shape 94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95" name="Shape 95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96" name="Shape 96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97" name="Shape 97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98" name="Shape 98"/>
        <xdr:cNvSpPr txBox="1"/>
      </xdr:nvSpPr>
      <xdr:spPr>
        <a:xfrm>
          <a:off x="11375390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26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3602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5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6AA84F"/>
    <pageSetUpPr fitToPage="1"/>
  </sheetPr>
  <dimension ref="A1:X1008"/>
  <sheetViews>
    <sheetView topLeftCell="A6" workbookViewId="0">
      <selection activeCell="M35" sqref="M35"/>
    </sheetView>
  </sheetViews>
  <sheetFormatPr defaultColWidth="10.1407407407407" defaultRowHeight="15" customHeight="1"/>
  <cols>
    <col min="1" max="1" width="9.71111111111111" customWidth="1"/>
    <col min="2" max="2" width="17.1407407407407" customWidth="1"/>
    <col min="3" max="3" width="35.8592592592593" customWidth="1"/>
    <col min="4" max="4" width="26.5481481481481" customWidth="1"/>
    <col min="5" max="6" width="7.42222222222222" customWidth="1"/>
    <col min="7" max="11" width="7.28888888888889" customWidth="1"/>
    <col min="12" max="12" width="9" customWidth="1"/>
    <col min="13" max="13" width="8.71111111111111" customWidth="1"/>
    <col min="14" max="14" width="8.85925925925926" customWidth="1"/>
    <col min="15" max="24" width="10.7111111111111" customWidth="1"/>
  </cols>
  <sheetData>
    <row r="1" ht="33.75" customHeight="1" spans="1:24">
      <c r="A1" s="14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ht="15.75" spans="1:24">
      <c r="A2" s="144" t="s">
        <v>0</v>
      </c>
      <c r="B2" s="4"/>
      <c r="C2" s="5" t="s">
        <v>1</v>
      </c>
      <c r="D2" s="6"/>
      <c r="E2" s="6"/>
      <c r="F2" s="4"/>
      <c r="G2" s="145" t="s">
        <v>2</v>
      </c>
      <c r="H2" s="6"/>
      <c r="I2" s="4"/>
      <c r="J2" s="63">
        <v>44344</v>
      </c>
      <c r="K2" s="6"/>
      <c r="L2" s="6"/>
      <c r="M2" s="6"/>
      <c r="N2" s="56"/>
      <c r="O2" s="137"/>
      <c r="P2" s="137"/>
      <c r="Q2" s="137"/>
      <c r="R2" s="137"/>
      <c r="S2" s="137"/>
      <c r="T2" s="137"/>
      <c r="U2" s="137"/>
      <c r="V2" s="137"/>
      <c r="W2" s="137"/>
      <c r="X2" s="137"/>
    </row>
    <row r="3" ht="15.75" spans="1:24">
      <c r="A3" s="144" t="s">
        <v>3</v>
      </c>
      <c r="B3" s="4"/>
      <c r="C3" s="5"/>
      <c r="D3" s="6"/>
      <c r="E3" s="6"/>
      <c r="F3" s="4"/>
      <c r="G3" s="145" t="s">
        <v>4</v>
      </c>
      <c r="H3" s="6"/>
      <c r="I3" s="4"/>
      <c r="J3" s="63">
        <v>44622</v>
      </c>
      <c r="K3" s="6"/>
      <c r="L3" s="6"/>
      <c r="M3" s="6"/>
      <c r="N3" s="56"/>
      <c r="O3" s="137"/>
      <c r="P3" s="137"/>
      <c r="Q3" s="137"/>
      <c r="R3" s="137"/>
      <c r="S3" s="137"/>
      <c r="T3" s="137"/>
      <c r="U3" s="137"/>
      <c r="V3" s="137"/>
      <c r="W3" s="137"/>
      <c r="X3" s="137"/>
    </row>
    <row r="4" ht="15.75" spans="1:24">
      <c r="A4" s="144" t="s">
        <v>5</v>
      </c>
      <c r="B4" s="4"/>
      <c r="C4" s="5" t="s">
        <v>6</v>
      </c>
      <c r="D4" s="6"/>
      <c r="E4" s="6"/>
      <c r="F4" s="4"/>
      <c r="G4" s="145" t="s">
        <v>7</v>
      </c>
      <c r="H4" s="6"/>
      <c r="I4" s="4"/>
      <c r="J4" s="9" t="s">
        <v>8</v>
      </c>
      <c r="K4" s="6"/>
      <c r="L4" s="6"/>
      <c r="M4" s="6"/>
      <c r="N4" s="56"/>
      <c r="O4" s="137"/>
      <c r="P4" s="137"/>
      <c r="Q4" s="137"/>
      <c r="R4" s="137"/>
      <c r="S4" s="137"/>
      <c r="T4" s="137"/>
      <c r="U4" s="137"/>
      <c r="V4" s="137"/>
      <c r="W4" s="137"/>
      <c r="X4" s="137"/>
    </row>
    <row r="5" ht="15.75" spans="1:24">
      <c r="A5" s="144" t="s">
        <v>9</v>
      </c>
      <c r="B5" s="4"/>
      <c r="C5" s="5" t="s">
        <v>10</v>
      </c>
      <c r="D5" s="6"/>
      <c r="E5" s="6"/>
      <c r="F5" s="4"/>
      <c r="G5" s="145" t="s">
        <v>11</v>
      </c>
      <c r="H5" s="6"/>
      <c r="I5" s="4"/>
      <c r="J5" s="5" t="s">
        <v>12</v>
      </c>
      <c r="K5" s="6"/>
      <c r="L5" s="6"/>
      <c r="M5" s="6"/>
      <c r="N5" s="56"/>
      <c r="O5" s="137"/>
      <c r="P5" s="137"/>
      <c r="Q5" s="137"/>
      <c r="R5" s="137"/>
      <c r="S5" s="137"/>
      <c r="T5" s="137"/>
      <c r="U5" s="137"/>
      <c r="V5" s="137"/>
      <c r="W5" s="137"/>
      <c r="X5" s="137"/>
    </row>
    <row r="6" ht="15.75" spans="1:24">
      <c r="A6" s="144" t="s">
        <v>13</v>
      </c>
      <c r="B6" s="4"/>
      <c r="C6" s="5" t="s">
        <v>14</v>
      </c>
      <c r="D6" s="6"/>
      <c r="E6" s="6"/>
      <c r="F6" s="4"/>
      <c r="G6" s="145" t="s">
        <v>15</v>
      </c>
      <c r="H6" s="6"/>
      <c r="I6" s="4"/>
      <c r="J6" s="146" t="s">
        <v>16</v>
      </c>
      <c r="K6" s="6"/>
      <c r="L6" s="6"/>
      <c r="M6" s="6"/>
      <c r="N6" s="56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ht="15.75" spans="1:24">
      <c r="A7" s="144" t="s">
        <v>17</v>
      </c>
      <c r="B7" s="4"/>
      <c r="C7" s="146" t="e">
        <f>#REF!</f>
        <v>#REF!</v>
      </c>
      <c r="D7" s="6"/>
      <c r="E7" s="6"/>
      <c r="F7" s="4"/>
      <c r="G7" s="145" t="s">
        <v>18</v>
      </c>
      <c r="H7" s="6"/>
      <c r="I7" s="4"/>
      <c r="J7" s="197"/>
      <c r="K7" s="6"/>
      <c r="L7" s="6"/>
      <c r="M7" s="6"/>
      <c r="N7" s="56"/>
      <c r="O7" s="137"/>
      <c r="P7" s="137"/>
      <c r="Q7" s="137"/>
      <c r="R7" s="137"/>
      <c r="S7" s="137"/>
      <c r="T7" s="137"/>
      <c r="U7" s="137"/>
      <c r="V7" s="137"/>
      <c r="W7" s="137"/>
      <c r="X7" s="137"/>
    </row>
    <row r="8" ht="27.75" customHeight="1" spans="1:24">
      <c r="A8" s="147" t="s">
        <v>19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ht="22.5" customHeight="1" spans="1:24">
      <c r="A9" s="148" t="s">
        <v>20</v>
      </c>
      <c r="B9" s="70"/>
      <c r="C9" s="70"/>
      <c r="D9" s="70"/>
      <c r="E9" s="121"/>
      <c r="F9" s="149" t="s">
        <v>21</v>
      </c>
      <c r="G9" s="70"/>
      <c r="H9" s="70"/>
      <c r="I9" s="70"/>
      <c r="J9" s="70"/>
      <c r="K9" s="70"/>
      <c r="L9" s="149" t="s">
        <v>22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ht="36" customHeight="1" spans="1:24">
      <c r="A10" s="71" t="s">
        <v>23</v>
      </c>
      <c r="B10" s="71" t="s">
        <v>24</v>
      </c>
      <c r="C10" s="150"/>
      <c r="D10" s="72" t="s">
        <v>25</v>
      </c>
      <c r="E10" s="73" t="s">
        <v>26</v>
      </c>
      <c r="F10" s="151" t="s">
        <v>27</v>
      </c>
      <c r="G10" s="152" t="s">
        <v>28</v>
      </c>
      <c r="H10" s="153" t="s">
        <v>29</v>
      </c>
      <c r="I10" s="152" t="s">
        <v>30</v>
      </c>
      <c r="J10" s="152" t="s">
        <v>31</v>
      </c>
      <c r="K10" s="198" t="s">
        <v>32</v>
      </c>
      <c r="L10" s="199" t="s">
        <v>33</v>
      </c>
      <c r="M10" s="153" t="s">
        <v>34</v>
      </c>
      <c r="N10" s="200" t="s">
        <v>35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ht="18" customHeight="1" spans="1:24">
      <c r="A11" s="77"/>
      <c r="B11" s="78"/>
      <c r="C11" s="34"/>
      <c r="D11" s="154"/>
      <c r="E11" s="207"/>
      <c r="F11" s="208"/>
      <c r="G11" s="157"/>
      <c r="H11" s="158"/>
      <c r="I11" s="157"/>
      <c r="J11" s="157"/>
      <c r="K11" s="201"/>
      <c r="L11" s="202"/>
      <c r="M11" s="158"/>
      <c r="N11" s="2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ht="18" customHeight="1" spans="1:24">
      <c r="A12" s="159" t="s">
        <v>36</v>
      </c>
      <c r="B12" s="160" t="s">
        <v>37</v>
      </c>
      <c r="C12" s="6"/>
      <c r="D12" s="209" t="s">
        <v>38</v>
      </c>
      <c r="E12" s="210">
        <v>0.25</v>
      </c>
      <c r="F12" s="211">
        <f>SUM(G12-1/2)</f>
        <v>53.625</v>
      </c>
      <c r="G12" s="212">
        <f>SUM(H12-3/4)</f>
        <v>54.125</v>
      </c>
      <c r="H12" s="213">
        <v>54.875</v>
      </c>
      <c r="I12" s="212">
        <f t="shared" ref="I12:K12" si="0">SUM(H12+3/4)</f>
        <v>55.625</v>
      </c>
      <c r="J12" s="212">
        <f t="shared" si="0"/>
        <v>56.375</v>
      </c>
      <c r="K12" s="246">
        <f t="shared" si="0"/>
        <v>57.125</v>
      </c>
      <c r="L12" s="212">
        <f>SUM(M12-7/8)</f>
        <v>55.125</v>
      </c>
      <c r="M12" s="213">
        <v>56</v>
      </c>
      <c r="N12" s="246">
        <f>SUM(M12+7/8)</f>
        <v>56.875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3" ht="18" customHeight="1" spans="1:24">
      <c r="A13" s="159" t="s">
        <v>36</v>
      </c>
      <c r="B13" s="165" t="s">
        <v>39</v>
      </c>
      <c r="C13" s="61"/>
      <c r="D13" s="209" t="s">
        <v>40</v>
      </c>
      <c r="E13" s="214">
        <v>0.25</v>
      </c>
      <c r="F13" s="215">
        <f>SUM(G13-3/4)</f>
        <v>51.75</v>
      </c>
      <c r="G13" s="216">
        <f>SUM(H13-1/2)</f>
        <v>52.5</v>
      </c>
      <c r="H13" s="217">
        <v>53</v>
      </c>
      <c r="I13" s="216">
        <f t="shared" ref="I13:K13" si="1">SUM(H13+1/2)</f>
        <v>53.5</v>
      </c>
      <c r="J13" s="216">
        <f t="shared" si="1"/>
        <v>54</v>
      </c>
      <c r="K13" s="247">
        <f t="shared" si="1"/>
        <v>54.5</v>
      </c>
      <c r="L13" s="216">
        <f>SUM(M13-5/8)</f>
        <v>53.875</v>
      </c>
      <c r="M13" s="217">
        <v>54.5</v>
      </c>
      <c r="N13" s="247">
        <f>SUM(M13+5/8)</f>
        <v>55.125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</row>
    <row r="14" ht="18" customHeight="1" spans="1:24">
      <c r="A14" s="166"/>
      <c r="B14" s="85"/>
      <c r="C14" s="6"/>
      <c r="D14" s="29"/>
      <c r="E14" s="218"/>
      <c r="F14" s="219"/>
      <c r="G14" s="220"/>
      <c r="H14" s="221"/>
      <c r="I14" s="220"/>
      <c r="J14" s="220"/>
      <c r="K14" s="248"/>
      <c r="L14" s="249"/>
      <c r="M14" s="221"/>
      <c r="N14" s="250"/>
      <c r="O14" s="103"/>
      <c r="P14" s="103"/>
      <c r="Q14" s="103"/>
      <c r="R14" s="103"/>
      <c r="S14" s="103"/>
      <c r="T14" s="103"/>
      <c r="U14" s="103"/>
      <c r="V14" s="103"/>
      <c r="W14" s="103"/>
      <c r="X14" s="103"/>
    </row>
    <row r="15" ht="18" customHeight="1" spans="1:24">
      <c r="A15" s="159" t="s">
        <v>41</v>
      </c>
      <c r="B15" s="169" t="s">
        <v>42</v>
      </c>
      <c r="C15" s="6"/>
      <c r="D15" s="222" t="s">
        <v>43</v>
      </c>
      <c r="E15" s="223">
        <v>0.125</v>
      </c>
      <c r="F15" s="224">
        <f>G15-1/8</f>
        <v>11</v>
      </c>
      <c r="G15" s="89">
        <f>H15-1/8</f>
        <v>11.125</v>
      </c>
      <c r="H15" s="225">
        <v>11.25</v>
      </c>
      <c r="I15" s="89">
        <f t="shared" ref="I15:K15" si="2">H15+1/8</f>
        <v>11.375</v>
      </c>
      <c r="J15" s="89">
        <f t="shared" si="2"/>
        <v>11.5</v>
      </c>
      <c r="K15" s="21">
        <f t="shared" si="2"/>
        <v>11.625</v>
      </c>
      <c r="L15" s="233">
        <f>SUM(M15-3/8)</f>
        <v>12.375</v>
      </c>
      <c r="M15" s="90">
        <v>12.75</v>
      </c>
      <c r="N15" s="251">
        <f>SUM(M15+3/8)</f>
        <v>13.125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</row>
    <row r="16" ht="18" customHeight="1" spans="1:24">
      <c r="A16" s="171" t="s">
        <v>41</v>
      </c>
      <c r="B16" s="169" t="s">
        <v>44</v>
      </c>
      <c r="C16" s="6"/>
      <c r="D16" s="222" t="s">
        <v>45</v>
      </c>
      <c r="E16" s="223">
        <v>0.125</v>
      </c>
      <c r="F16" s="226">
        <f t="shared" ref="F16:F18" si="3">H16</f>
        <v>8</v>
      </c>
      <c r="G16" s="89">
        <f t="shared" ref="G16:G18" si="4">H16</f>
        <v>8</v>
      </c>
      <c r="H16" s="225">
        <v>8</v>
      </c>
      <c r="I16" s="89">
        <f t="shared" ref="I16:I18" si="5">H16</f>
        <v>8</v>
      </c>
      <c r="J16" s="89">
        <f t="shared" ref="J16:J18" si="6">H16</f>
        <v>8</v>
      </c>
      <c r="K16" s="21">
        <f t="shared" ref="K16:K18" si="7">H16</f>
        <v>8</v>
      </c>
      <c r="L16" s="233">
        <f t="shared" ref="L16:L17" si="8">SUM(M16-1/8)</f>
        <v>7.875</v>
      </c>
      <c r="M16" s="225">
        <v>8</v>
      </c>
      <c r="N16" s="251">
        <f t="shared" ref="N16:N17" si="9">SUM(M16+1/8)</f>
        <v>8.125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</row>
    <row r="17" ht="18" customHeight="1" spans="1:24">
      <c r="A17" s="171" t="s">
        <v>41</v>
      </c>
      <c r="B17" s="169" t="s">
        <v>46</v>
      </c>
      <c r="C17" s="6"/>
      <c r="D17" s="222" t="s">
        <v>47</v>
      </c>
      <c r="E17" s="223">
        <v>0.25</v>
      </c>
      <c r="F17" s="226">
        <f t="shared" si="3"/>
        <v>8.25</v>
      </c>
      <c r="G17" s="89">
        <f t="shared" si="4"/>
        <v>8.25</v>
      </c>
      <c r="H17" s="90">
        <v>8.25</v>
      </c>
      <c r="I17" s="89">
        <f t="shared" si="5"/>
        <v>8.25</v>
      </c>
      <c r="J17" s="89">
        <f t="shared" si="6"/>
        <v>8.25</v>
      </c>
      <c r="K17" s="21">
        <f t="shared" si="7"/>
        <v>8.25</v>
      </c>
      <c r="L17" s="233">
        <f t="shared" si="8"/>
        <v>8.375</v>
      </c>
      <c r="M17" s="90">
        <v>8.5</v>
      </c>
      <c r="N17" s="251">
        <f t="shared" si="9"/>
        <v>8.625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</row>
    <row r="18" ht="18" customHeight="1" spans="1:24">
      <c r="A18" s="171" t="s">
        <v>41</v>
      </c>
      <c r="B18" s="169" t="s">
        <v>48</v>
      </c>
      <c r="C18" s="6"/>
      <c r="D18" s="222" t="s">
        <v>49</v>
      </c>
      <c r="E18" s="223">
        <v>0.125</v>
      </c>
      <c r="F18" s="226">
        <f t="shared" si="3"/>
        <v>2</v>
      </c>
      <c r="G18" s="89">
        <f t="shared" si="4"/>
        <v>2</v>
      </c>
      <c r="H18" s="90">
        <v>2</v>
      </c>
      <c r="I18" s="89">
        <f t="shared" si="5"/>
        <v>2</v>
      </c>
      <c r="J18" s="89">
        <f t="shared" si="6"/>
        <v>2</v>
      </c>
      <c r="K18" s="21">
        <f t="shared" si="7"/>
        <v>2</v>
      </c>
      <c r="L18" s="233">
        <f>M18</f>
        <v>2</v>
      </c>
      <c r="M18" s="90">
        <v>2</v>
      </c>
      <c r="N18" s="251">
        <f>M18</f>
        <v>2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</row>
    <row r="19" ht="18" customHeight="1" spans="1:24">
      <c r="A19" s="172"/>
      <c r="B19" s="169"/>
      <c r="C19" s="6"/>
      <c r="D19" s="227"/>
      <c r="E19" s="223"/>
      <c r="F19" s="226"/>
      <c r="G19" s="89"/>
      <c r="H19" s="90"/>
      <c r="I19" s="89"/>
      <c r="J19" s="89"/>
      <c r="K19" s="21"/>
      <c r="L19" s="233"/>
      <c r="M19" s="90"/>
      <c r="N19" s="251"/>
      <c r="O19" s="103"/>
      <c r="P19" s="103"/>
      <c r="Q19" s="103"/>
      <c r="R19" s="103"/>
      <c r="S19" s="103"/>
      <c r="T19" s="103"/>
      <c r="U19" s="103"/>
      <c r="V19" s="103"/>
      <c r="W19" s="103"/>
      <c r="X19" s="103"/>
    </row>
    <row r="20" ht="18" customHeight="1" spans="1:24">
      <c r="A20" s="172"/>
      <c r="B20" s="169" t="s">
        <v>50</v>
      </c>
      <c r="C20" s="6"/>
      <c r="D20" s="228" t="s">
        <v>51</v>
      </c>
      <c r="E20" s="223">
        <v>0.5</v>
      </c>
      <c r="F20" s="226">
        <f t="shared" ref="F20:G20" si="10">SUM(G20-2)</f>
        <v>32</v>
      </c>
      <c r="G20" s="89">
        <f t="shared" si="10"/>
        <v>34</v>
      </c>
      <c r="H20" s="90">
        <v>36</v>
      </c>
      <c r="I20" s="89">
        <f>SUM(H20+2)</f>
        <v>38</v>
      </c>
      <c r="J20" s="89">
        <f t="shared" ref="J20:K20" si="11">SUM(I20+2.5)</f>
        <v>40.5</v>
      </c>
      <c r="K20" s="21">
        <f t="shared" si="11"/>
        <v>43</v>
      </c>
      <c r="L20" s="233">
        <f>SUM(M20-3)</f>
        <v>45</v>
      </c>
      <c r="M20" s="90">
        <v>48</v>
      </c>
      <c r="N20" s="251">
        <f>SUM(M20+3.5)</f>
        <v>51.5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</row>
    <row r="21" ht="18" customHeight="1" spans="1:24">
      <c r="A21" s="172"/>
      <c r="B21" s="169" t="s">
        <v>52</v>
      </c>
      <c r="C21" s="6"/>
      <c r="D21" s="229" t="s">
        <v>53</v>
      </c>
      <c r="E21" s="223">
        <v>0</v>
      </c>
      <c r="F21" s="226">
        <f>H21</f>
        <v>3.5</v>
      </c>
      <c r="G21" s="89">
        <f>H21</f>
        <v>3.5</v>
      </c>
      <c r="H21" s="90">
        <v>3.5</v>
      </c>
      <c r="I21" s="89">
        <f>H21</f>
        <v>3.5</v>
      </c>
      <c r="J21" s="89">
        <f>H21</f>
        <v>3.5</v>
      </c>
      <c r="K21" s="21">
        <f>H21</f>
        <v>3.5</v>
      </c>
      <c r="L21" s="233">
        <f>M21</f>
        <v>4.125</v>
      </c>
      <c r="M21" s="90">
        <v>4.125</v>
      </c>
      <c r="N21" s="251">
        <f>M21</f>
        <v>4.125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</row>
    <row r="22" ht="18" customHeight="1" spans="1:24">
      <c r="A22" s="172"/>
      <c r="B22" s="169" t="s">
        <v>54</v>
      </c>
      <c r="C22" s="6"/>
      <c r="D22" s="222" t="s">
        <v>55</v>
      </c>
      <c r="E22" s="223">
        <v>0.5</v>
      </c>
      <c r="F22" s="226">
        <f t="shared" ref="F22:G22" si="12">SUM(G22-2)</f>
        <v>29.5</v>
      </c>
      <c r="G22" s="89">
        <f t="shared" si="12"/>
        <v>31.5</v>
      </c>
      <c r="H22" s="225">
        <v>33.5</v>
      </c>
      <c r="I22" s="89">
        <f t="shared" ref="I22:I23" si="13">SUM(H22+2)</f>
        <v>35.5</v>
      </c>
      <c r="J22" s="89">
        <f t="shared" ref="J22:K22" si="14">SUM(I22+2.5)</f>
        <v>38</v>
      </c>
      <c r="K22" s="21">
        <f t="shared" si="14"/>
        <v>40.5</v>
      </c>
      <c r="L22" s="233">
        <f t="shared" ref="L22:L23" si="15">SUM(M22-3)</f>
        <v>42</v>
      </c>
      <c r="M22" s="225">
        <v>45</v>
      </c>
      <c r="N22" s="251">
        <f t="shared" ref="N22:N23" si="16">SUM(M22+3.5)</f>
        <v>48.5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</row>
    <row r="23" ht="18" customHeight="1" spans="1:24">
      <c r="A23" s="172"/>
      <c r="B23" s="169" t="s">
        <v>56</v>
      </c>
      <c r="C23" s="6"/>
      <c r="D23" s="222" t="s">
        <v>57</v>
      </c>
      <c r="E23" s="223">
        <v>0.5</v>
      </c>
      <c r="F23" s="226">
        <f t="shared" ref="F23:G23" si="17">SUM(G23-2)</f>
        <v>27.5</v>
      </c>
      <c r="G23" s="89">
        <f t="shared" si="17"/>
        <v>29.5</v>
      </c>
      <c r="H23" s="225">
        <v>31.5</v>
      </c>
      <c r="I23" s="89">
        <f t="shared" si="13"/>
        <v>33.5</v>
      </c>
      <c r="J23" s="89">
        <f t="shared" ref="J23:K23" si="18">SUM(I23+2.5)</f>
        <v>36</v>
      </c>
      <c r="K23" s="21">
        <f t="shared" si="18"/>
        <v>38.5</v>
      </c>
      <c r="L23" s="233">
        <f t="shared" si="15"/>
        <v>40.5</v>
      </c>
      <c r="M23" s="225">
        <v>43.5</v>
      </c>
      <c r="N23" s="251">
        <f t="shared" si="16"/>
        <v>47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</row>
    <row r="24" ht="18" customHeight="1" spans="1:24">
      <c r="A24" s="172"/>
      <c r="B24" s="169" t="s">
        <v>58</v>
      </c>
      <c r="C24" s="6"/>
      <c r="D24" s="222" t="s">
        <v>59</v>
      </c>
      <c r="E24" s="223">
        <v>0</v>
      </c>
      <c r="F24" s="226">
        <f>H24</f>
        <v>7</v>
      </c>
      <c r="G24" s="89">
        <f>H24</f>
        <v>7</v>
      </c>
      <c r="H24" s="90">
        <v>7</v>
      </c>
      <c r="I24" s="89">
        <f>H24</f>
        <v>7</v>
      </c>
      <c r="J24" s="89">
        <f>H24</f>
        <v>7</v>
      </c>
      <c r="K24" s="21">
        <f>H24</f>
        <v>7</v>
      </c>
      <c r="L24" s="233">
        <f>M24</f>
        <v>8.25</v>
      </c>
      <c r="M24" s="90">
        <v>8.25</v>
      </c>
      <c r="N24" s="251">
        <f>M24</f>
        <v>8.25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</row>
    <row r="25" ht="18" customHeight="1" spans="1:24">
      <c r="A25" s="172"/>
      <c r="B25" s="169" t="s">
        <v>60</v>
      </c>
      <c r="C25" s="6"/>
      <c r="D25" s="222" t="s">
        <v>61</v>
      </c>
      <c r="E25" s="218">
        <v>0.5</v>
      </c>
      <c r="F25" s="226">
        <f t="shared" ref="F25:G25" si="19">SUM(G25-2)</f>
        <v>40.75</v>
      </c>
      <c r="G25" s="89">
        <f t="shared" si="19"/>
        <v>42.75</v>
      </c>
      <c r="H25" s="90">
        <v>44.75</v>
      </c>
      <c r="I25" s="89">
        <f>SUM(H25+2)</f>
        <v>46.75</v>
      </c>
      <c r="J25" s="89">
        <f t="shared" ref="J25:K25" si="20">SUM(I25+2.5)</f>
        <v>49.25</v>
      </c>
      <c r="K25" s="21">
        <f t="shared" si="20"/>
        <v>51.75</v>
      </c>
      <c r="L25" s="233">
        <f>SUM(M25-3)</f>
        <v>57.75</v>
      </c>
      <c r="M25" s="90">
        <v>60.75</v>
      </c>
      <c r="N25" s="251">
        <f>SUM(M25+3.5)</f>
        <v>64.25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</row>
    <row r="26" ht="18" customHeight="1" spans="1:24">
      <c r="A26" s="172"/>
      <c r="B26" s="169"/>
      <c r="C26" s="6"/>
      <c r="D26" s="230"/>
      <c r="E26" s="218"/>
      <c r="F26" s="226"/>
      <c r="G26" s="89"/>
      <c r="H26" s="90"/>
      <c r="I26" s="89"/>
      <c r="J26" s="89"/>
      <c r="K26" s="21"/>
      <c r="L26" s="233"/>
      <c r="M26" s="90"/>
      <c r="N26" s="251"/>
      <c r="O26" s="103"/>
      <c r="P26" s="103"/>
      <c r="Q26" s="103"/>
      <c r="R26" s="103"/>
      <c r="S26" s="103"/>
      <c r="T26" s="103"/>
      <c r="U26" s="103"/>
      <c r="V26" s="103"/>
      <c r="W26" s="103"/>
      <c r="X26" s="103"/>
    </row>
    <row r="27" ht="18" customHeight="1" spans="1:24">
      <c r="A27" s="171" t="s">
        <v>41</v>
      </c>
      <c r="B27" s="169" t="s">
        <v>62</v>
      </c>
      <c r="C27" s="6"/>
      <c r="D27" s="231" t="s">
        <v>63</v>
      </c>
      <c r="E27" s="232">
        <v>0.25</v>
      </c>
      <c r="F27" s="233">
        <f t="shared" ref="F27:G27" si="21">G27-1</f>
        <v>27</v>
      </c>
      <c r="G27" s="89">
        <f t="shared" si="21"/>
        <v>28</v>
      </c>
      <c r="H27" s="234">
        <v>29</v>
      </c>
      <c r="I27" s="89">
        <f t="shared" ref="I27:I28" si="22">H27+1</f>
        <v>30</v>
      </c>
      <c r="J27" s="89">
        <f t="shared" ref="J27:K27" si="23">I27+1.25</f>
        <v>31.25</v>
      </c>
      <c r="K27" s="21">
        <f t="shared" si="23"/>
        <v>32.5</v>
      </c>
      <c r="L27" s="233">
        <f>M27-1.5</f>
        <v>36</v>
      </c>
      <c r="M27" s="234">
        <v>37.5</v>
      </c>
      <c r="N27" s="251">
        <f>M27+1.75</f>
        <v>39.25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</row>
    <row r="28" ht="18" customHeight="1" spans="1:24">
      <c r="A28" s="171" t="s">
        <v>41</v>
      </c>
      <c r="B28" s="169" t="s">
        <v>64</v>
      </c>
      <c r="C28" s="6"/>
      <c r="D28" s="231" t="s">
        <v>65</v>
      </c>
      <c r="E28" s="232">
        <v>0.25</v>
      </c>
      <c r="F28" s="233">
        <f t="shared" ref="F28:G28" si="24">G28-1</f>
        <v>27.875</v>
      </c>
      <c r="G28" s="89">
        <f t="shared" si="24"/>
        <v>28.875</v>
      </c>
      <c r="H28" s="225">
        <v>29.875</v>
      </c>
      <c r="I28" s="89">
        <f t="shared" si="22"/>
        <v>30.875</v>
      </c>
      <c r="J28" s="89">
        <f>I28+1.25</f>
        <v>32.125</v>
      </c>
      <c r="K28" s="21">
        <f>J28+1</f>
        <v>33.125</v>
      </c>
      <c r="L28" s="233">
        <f>M28-1</f>
        <v>31.5</v>
      </c>
      <c r="M28" s="225">
        <v>32.5</v>
      </c>
      <c r="N28" s="251">
        <f>M28+1.25</f>
        <v>33.75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</row>
    <row r="29" ht="18" customHeight="1" spans="1:24">
      <c r="A29" s="171" t="s">
        <v>41</v>
      </c>
      <c r="B29" s="169" t="s">
        <v>66</v>
      </c>
      <c r="C29" s="6"/>
      <c r="D29" s="231" t="s">
        <v>67</v>
      </c>
      <c r="E29" s="235">
        <v>0.125</v>
      </c>
      <c r="F29" s="224">
        <f t="shared" ref="F29:G29" si="25">G29-0.25</f>
        <v>12.25</v>
      </c>
      <c r="G29" s="89">
        <f t="shared" si="25"/>
        <v>12.5</v>
      </c>
      <c r="H29" s="90">
        <v>12.75</v>
      </c>
      <c r="I29" s="89">
        <f t="shared" ref="I29:J29" si="26">H29+0.25</f>
        <v>13</v>
      </c>
      <c r="J29" s="89">
        <f t="shared" si="26"/>
        <v>13.25</v>
      </c>
      <c r="K29" s="21">
        <f t="shared" ref="K29:K30" si="27">J29+0.375</f>
        <v>13.625</v>
      </c>
      <c r="L29" s="233">
        <f t="shared" ref="L29:L30" si="28">M29-0.375</f>
        <v>16.125</v>
      </c>
      <c r="M29" s="90">
        <v>16.5</v>
      </c>
      <c r="N29" s="251">
        <f t="shared" ref="N29:N30" si="29">M29+0.375</f>
        <v>16.875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</row>
    <row r="30" ht="18" customHeight="1" spans="1:24">
      <c r="A30" s="171" t="s">
        <v>41</v>
      </c>
      <c r="B30" s="169" t="s">
        <v>68</v>
      </c>
      <c r="C30" s="6"/>
      <c r="D30" s="231" t="s">
        <v>69</v>
      </c>
      <c r="E30" s="235">
        <v>0.125</v>
      </c>
      <c r="F30" s="224">
        <f t="shared" ref="F30:G30" si="30">G30-0.25</f>
        <v>16.75</v>
      </c>
      <c r="G30" s="89">
        <f t="shared" si="30"/>
        <v>17</v>
      </c>
      <c r="H30" s="90">
        <v>17.25</v>
      </c>
      <c r="I30" s="89">
        <f t="shared" ref="I30:J30" si="31">H30+0.25</f>
        <v>17.5</v>
      </c>
      <c r="J30" s="89">
        <f t="shared" si="31"/>
        <v>17.75</v>
      </c>
      <c r="K30" s="21">
        <f t="shared" si="27"/>
        <v>18.125</v>
      </c>
      <c r="L30" s="233">
        <f t="shared" si="28"/>
        <v>22.125</v>
      </c>
      <c r="M30" s="225">
        <v>22.5</v>
      </c>
      <c r="N30" s="251">
        <f t="shared" si="29"/>
        <v>22.875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</row>
    <row r="31" ht="18" customHeight="1" spans="1:24">
      <c r="A31" s="84"/>
      <c r="B31" s="169" t="s">
        <v>70</v>
      </c>
      <c r="C31" s="6"/>
      <c r="D31" s="222" t="s">
        <v>71</v>
      </c>
      <c r="E31" s="235">
        <v>0.25</v>
      </c>
      <c r="F31" s="131">
        <f t="shared" ref="F31:G31" si="32">SUM(G31-1/4)</f>
        <v>31</v>
      </c>
      <c r="G31" s="89">
        <f t="shared" si="32"/>
        <v>31.25</v>
      </c>
      <c r="H31" s="90">
        <v>31.5</v>
      </c>
      <c r="I31" s="89">
        <f t="shared" ref="I31:J31" si="33">SUM(H31+1/4)</f>
        <v>31.75</v>
      </c>
      <c r="J31" s="89">
        <f t="shared" si="33"/>
        <v>32</v>
      </c>
      <c r="K31" s="21">
        <f>SUM(J31+1/8)</f>
        <v>32.125</v>
      </c>
      <c r="L31" s="233">
        <f>SUM(M31-1/8)</f>
        <v>28.875</v>
      </c>
      <c r="M31" s="90">
        <v>29</v>
      </c>
      <c r="N31" s="251">
        <f>SUM(M31+1/8)</f>
        <v>29.125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</row>
    <row r="32" ht="18" customHeight="1" spans="1:24">
      <c r="A32" s="84"/>
      <c r="B32" s="169"/>
      <c r="C32" s="6"/>
      <c r="D32" s="222"/>
      <c r="E32" s="218"/>
      <c r="F32" s="236"/>
      <c r="G32" s="89"/>
      <c r="H32" s="90"/>
      <c r="I32" s="89"/>
      <c r="J32" s="89"/>
      <c r="K32" s="21"/>
      <c r="L32" s="233"/>
      <c r="M32" s="90"/>
      <c r="N32" s="251"/>
      <c r="O32" s="103"/>
      <c r="P32" s="103"/>
      <c r="Q32" s="103"/>
      <c r="R32" s="103"/>
      <c r="S32" s="103"/>
      <c r="T32" s="103"/>
      <c r="U32" s="103"/>
      <c r="V32" s="103"/>
      <c r="W32" s="103"/>
      <c r="X32" s="103"/>
    </row>
    <row r="33" ht="18" customHeight="1" spans="1:24">
      <c r="A33" s="180" t="s">
        <v>72</v>
      </c>
      <c r="B33" s="181" t="s">
        <v>62</v>
      </c>
      <c r="C33" s="6"/>
      <c r="D33" s="231" t="s">
        <v>73</v>
      </c>
      <c r="E33" s="237">
        <v>0.25</v>
      </c>
      <c r="F33" s="212">
        <f t="shared" ref="F33:G33" si="34">G33-1</f>
        <v>26.5</v>
      </c>
      <c r="G33" s="212">
        <f t="shared" si="34"/>
        <v>27.5</v>
      </c>
      <c r="H33" s="238">
        <v>28.5</v>
      </c>
      <c r="I33" s="212">
        <f t="shared" ref="I33:I34" si="35">H33+1</f>
        <v>29.5</v>
      </c>
      <c r="J33" s="212">
        <f t="shared" ref="J33:K33" si="36">I33+1.25</f>
        <v>30.75</v>
      </c>
      <c r="K33" s="246">
        <f t="shared" si="36"/>
        <v>32</v>
      </c>
      <c r="L33" s="212">
        <f>M33-1.5</f>
        <v>35.5</v>
      </c>
      <c r="M33" s="238">
        <v>37</v>
      </c>
      <c r="N33" s="246">
        <f>M33+1.75</f>
        <v>38.75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</row>
    <row r="34" ht="18" customHeight="1" spans="1:24">
      <c r="A34" s="183" t="s">
        <v>72</v>
      </c>
      <c r="B34" s="184" t="s">
        <v>64</v>
      </c>
      <c r="C34" s="61"/>
      <c r="D34" s="231" t="s">
        <v>74</v>
      </c>
      <c r="E34" s="239">
        <v>0.25</v>
      </c>
      <c r="F34" s="216">
        <f t="shared" ref="F34:G34" si="37">G34-1</f>
        <v>26.5</v>
      </c>
      <c r="G34" s="216">
        <f t="shared" si="37"/>
        <v>27.5</v>
      </c>
      <c r="H34" s="217">
        <v>28.5</v>
      </c>
      <c r="I34" s="216">
        <f t="shared" si="35"/>
        <v>29.5</v>
      </c>
      <c r="J34" s="216">
        <f>I34+1.25</f>
        <v>30.75</v>
      </c>
      <c r="K34" s="247">
        <f>J34+1</f>
        <v>31.75</v>
      </c>
      <c r="L34" s="216">
        <f>M34-1</f>
        <v>32</v>
      </c>
      <c r="M34" s="217">
        <v>33</v>
      </c>
      <c r="N34" s="247">
        <f>M34+1.25</f>
        <v>34.25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</row>
    <row r="35" ht="18" customHeight="1" spans="1:24">
      <c r="A35" s="183" t="s">
        <v>72</v>
      </c>
      <c r="B35" s="184" t="s">
        <v>66</v>
      </c>
      <c r="C35" s="61"/>
      <c r="D35" s="231" t="s">
        <v>75</v>
      </c>
      <c r="E35" s="214">
        <v>0.125</v>
      </c>
      <c r="F35" s="215">
        <f t="shared" ref="F35:G35" si="38">G35-0.25</f>
        <v>12</v>
      </c>
      <c r="G35" s="216">
        <f t="shared" si="38"/>
        <v>12.25</v>
      </c>
      <c r="H35" s="217">
        <v>12.5</v>
      </c>
      <c r="I35" s="216">
        <f t="shared" ref="I35:J35" si="39">H35+0.25</f>
        <v>12.75</v>
      </c>
      <c r="J35" s="216">
        <f t="shared" si="39"/>
        <v>13</v>
      </c>
      <c r="K35" s="247">
        <f t="shared" ref="K35:K36" si="40">J35+0.375</f>
        <v>13.375</v>
      </c>
      <c r="L35" s="216">
        <f t="shared" ref="L35:L36" si="41">M35-0.375</f>
        <v>16.375</v>
      </c>
      <c r="M35" s="252">
        <v>16.75</v>
      </c>
      <c r="N35" s="247">
        <f t="shared" ref="N35:N36" si="42">M35+0.375</f>
        <v>17.125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</row>
    <row r="36" ht="18" customHeight="1" spans="1:24">
      <c r="A36" s="183" t="s">
        <v>72</v>
      </c>
      <c r="B36" s="184" t="s">
        <v>68</v>
      </c>
      <c r="C36" s="61"/>
      <c r="D36" s="231" t="s">
        <v>76</v>
      </c>
      <c r="E36" s="214">
        <v>0.125</v>
      </c>
      <c r="F36" s="215">
        <f t="shared" ref="F36:G36" si="43">G36-0.25</f>
        <v>16.625</v>
      </c>
      <c r="G36" s="216">
        <f t="shared" si="43"/>
        <v>16.875</v>
      </c>
      <c r="H36" s="217">
        <v>17.125</v>
      </c>
      <c r="I36" s="216">
        <f t="shared" ref="I36:J36" si="44">H36+0.25</f>
        <v>17.375</v>
      </c>
      <c r="J36" s="216">
        <f t="shared" si="44"/>
        <v>17.625</v>
      </c>
      <c r="K36" s="247">
        <f t="shared" si="40"/>
        <v>18</v>
      </c>
      <c r="L36" s="216">
        <f t="shared" si="41"/>
        <v>22.125</v>
      </c>
      <c r="M36" s="252">
        <v>22.5</v>
      </c>
      <c r="N36" s="247">
        <f t="shared" si="42"/>
        <v>22.875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</row>
    <row r="37" ht="18" customHeight="1" spans="1:24">
      <c r="A37" s="183" t="s">
        <v>72</v>
      </c>
      <c r="B37" s="184" t="s">
        <v>70</v>
      </c>
      <c r="C37" s="61"/>
      <c r="D37" s="222" t="s">
        <v>77</v>
      </c>
      <c r="E37" s="214">
        <v>0.25</v>
      </c>
      <c r="F37" s="216">
        <f t="shared" ref="F37:G37" si="45">SUM(G37-1/4)</f>
        <v>29.625</v>
      </c>
      <c r="G37" s="216">
        <f t="shared" si="45"/>
        <v>29.875</v>
      </c>
      <c r="H37" s="217">
        <v>30.125</v>
      </c>
      <c r="I37" s="216">
        <f t="shared" ref="I37:J37" si="46">SUM(H37+1/4)</f>
        <v>30.375</v>
      </c>
      <c r="J37" s="216">
        <f t="shared" si="46"/>
        <v>30.625</v>
      </c>
      <c r="K37" s="247">
        <f>SUM(J37+1/8)</f>
        <v>30.75</v>
      </c>
      <c r="L37" s="216">
        <f>SUM(M37-1/8)</f>
        <v>28.125</v>
      </c>
      <c r="M37" s="217">
        <v>28.25</v>
      </c>
      <c r="N37" s="247">
        <f>SUM(M37+1/8)</f>
        <v>28.375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</row>
    <row r="38" ht="18" customHeight="1" spans="1:24">
      <c r="A38" s="84"/>
      <c r="B38" s="169"/>
      <c r="C38" s="6"/>
      <c r="D38" s="222"/>
      <c r="E38" s="218"/>
      <c r="F38" s="226"/>
      <c r="G38" s="89"/>
      <c r="H38" s="90"/>
      <c r="I38" s="89"/>
      <c r="J38" s="89"/>
      <c r="K38" s="21"/>
      <c r="L38" s="233"/>
      <c r="M38" s="90"/>
      <c r="N38" s="251"/>
      <c r="O38" s="103"/>
      <c r="P38" s="103"/>
      <c r="Q38" s="103"/>
      <c r="R38" s="103"/>
      <c r="S38" s="103"/>
      <c r="T38" s="103"/>
      <c r="U38" s="103"/>
      <c r="V38" s="103"/>
      <c r="W38" s="103"/>
      <c r="X38" s="103"/>
    </row>
    <row r="39" ht="18" customHeight="1" spans="1:24">
      <c r="A39" s="185"/>
      <c r="B39" s="169" t="s">
        <v>78</v>
      </c>
      <c r="C39" s="6"/>
      <c r="D39" s="222" t="s">
        <v>79</v>
      </c>
      <c r="E39" s="218">
        <v>0.125</v>
      </c>
      <c r="F39" s="226">
        <f t="shared" ref="F39:G39" si="47">SUM(G39-1/8)</f>
        <v>1.875</v>
      </c>
      <c r="G39" s="89">
        <f t="shared" si="47"/>
        <v>2</v>
      </c>
      <c r="H39" s="90">
        <v>2.125</v>
      </c>
      <c r="I39" s="89">
        <f t="shared" ref="I39:K39" si="48">SUM(H39+1/8)</f>
        <v>2.25</v>
      </c>
      <c r="J39" s="89">
        <f t="shared" si="48"/>
        <v>2.375</v>
      </c>
      <c r="K39" s="21">
        <f t="shared" si="48"/>
        <v>2.5</v>
      </c>
      <c r="L39" s="233">
        <f>SUM(M39-1/4)</f>
        <v>2.375</v>
      </c>
      <c r="M39" s="90">
        <v>2.625</v>
      </c>
      <c r="N39" s="251">
        <f>SUM(M39+1/4)</f>
        <v>2.875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</row>
    <row r="40" ht="18" customHeight="1" spans="1:24">
      <c r="A40" s="185"/>
      <c r="B40" s="169" t="s">
        <v>80</v>
      </c>
      <c r="C40" s="6"/>
      <c r="D40" s="222" t="s">
        <v>81</v>
      </c>
      <c r="E40" s="240">
        <v>0.25</v>
      </c>
      <c r="F40" s="226">
        <f t="shared" ref="F40:G40" si="49">SUM(G40-1)</f>
        <v>16.5</v>
      </c>
      <c r="G40" s="89">
        <f t="shared" si="49"/>
        <v>17.5</v>
      </c>
      <c r="H40" s="90">
        <v>18.5</v>
      </c>
      <c r="I40" s="89">
        <f>SUM(H40)+1</f>
        <v>19.5</v>
      </c>
      <c r="J40" s="89">
        <f t="shared" ref="J40:K40" si="50">SUM(I40)+1.25</f>
        <v>20.75</v>
      </c>
      <c r="K40" s="21">
        <f t="shared" si="50"/>
        <v>22</v>
      </c>
      <c r="L40" s="233">
        <f>SUM(M40-1.5)</f>
        <v>21.75</v>
      </c>
      <c r="M40" s="253">
        <v>23.25</v>
      </c>
      <c r="N40" s="251">
        <f>SUM(M40+1.75)</f>
        <v>25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</row>
    <row r="41" ht="18" customHeight="1" spans="1:24">
      <c r="A41" s="84"/>
      <c r="B41" s="169" t="s">
        <v>82</v>
      </c>
      <c r="C41" s="6"/>
      <c r="D41" s="222" t="s">
        <v>83</v>
      </c>
      <c r="E41" s="240">
        <v>0.125</v>
      </c>
      <c r="F41" s="226">
        <f t="shared" ref="F41:G41" si="51">SUM(G41-1/8)</f>
        <v>1</v>
      </c>
      <c r="G41" s="89">
        <f t="shared" si="51"/>
        <v>1.125</v>
      </c>
      <c r="H41" s="225">
        <v>1.25</v>
      </c>
      <c r="I41" s="89">
        <f t="shared" ref="I41:K41" si="52">SUM(H41+1/8)</f>
        <v>1.375</v>
      </c>
      <c r="J41" s="89">
        <f t="shared" si="52"/>
        <v>1.5</v>
      </c>
      <c r="K41" s="21">
        <f t="shared" si="52"/>
        <v>1.625</v>
      </c>
      <c r="L41" s="233">
        <f>SUM(M41-1/8)</f>
        <v>1.875</v>
      </c>
      <c r="M41" s="253">
        <v>2</v>
      </c>
      <c r="N41" s="251">
        <f>SUM(M41+1/8)</f>
        <v>2.125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</row>
    <row r="42" ht="18" customHeight="1" spans="1:24">
      <c r="A42" s="84"/>
      <c r="B42" s="169" t="s">
        <v>84</v>
      </c>
      <c r="C42" s="6"/>
      <c r="D42" s="222" t="s">
        <v>85</v>
      </c>
      <c r="E42" s="240">
        <v>0.125</v>
      </c>
      <c r="F42" s="226">
        <f t="shared" ref="F42:G42" si="53">SUM(G42-1/4)</f>
        <v>8.75</v>
      </c>
      <c r="G42" s="89">
        <f t="shared" si="53"/>
        <v>9</v>
      </c>
      <c r="H42" s="225">
        <v>9.25</v>
      </c>
      <c r="I42" s="89">
        <f t="shared" ref="I42:K42" si="54">SUM(H42+1/4)</f>
        <v>9.5</v>
      </c>
      <c r="J42" s="89">
        <f t="shared" si="54"/>
        <v>9.75</v>
      </c>
      <c r="K42" s="21">
        <f t="shared" si="54"/>
        <v>10</v>
      </c>
      <c r="L42" s="233">
        <f t="shared" ref="L42:L43" si="55">SUM(M42-3/8)</f>
        <v>10.125</v>
      </c>
      <c r="M42" s="90">
        <v>10.5</v>
      </c>
      <c r="N42" s="251">
        <f t="shared" ref="N42:N43" si="56">SUM(M42+3/8)</f>
        <v>10.875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</row>
    <row r="43" ht="18" customHeight="1" spans="1:24">
      <c r="A43" s="84"/>
      <c r="B43" s="169" t="s">
        <v>86</v>
      </c>
      <c r="C43" s="6"/>
      <c r="D43" s="222" t="s">
        <v>87</v>
      </c>
      <c r="E43" s="240">
        <v>0.125</v>
      </c>
      <c r="F43" s="226">
        <f t="shared" ref="F43:G43" si="57">SUM(G43-1/4)</f>
        <v>7</v>
      </c>
      <c r="G43" s="89">
        <f t="shared" si="57"/>
        <v>7.25</v>
      </c>
      <c r="H43" s="225">
        <v>7.5</v>
      </c>
      <c r="I43" s="89">
        <f t="shared" ref="I43:K43" si="58">SUM(H43+1/4)</f>
        <v>7.75</v>
      </c>
      <c r="J43" s="89">
        <f t="shared" si="58"/>
        <v>8</v>
      </c>
      <c r="K43" s="21">
        <f t="shared" si="58"/>
        <v>8.25</v>
      </c>
      <c r="L43" s="233">
        <f t="shared" si="55"/>
        <v>9.125</v>
      </c>
      <c r="M43" s="225">
        <v>9.5</v>
      </c>
      <c r="N43" s="251">
        <f t="shared" si="56"/>
        <v>9.875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</row>
    <row r="44" ht="18" customHeight="1" spans="1:24">
      <c r="A44" s="84"/>
      <c r="B44" s="169" t="s">
        <v>88</v>
      </c>
      <c r="C44" s="6"/>
      <c r="D44" s="222" t="s">
        <v>89</v>
      </c>
      <c r="E44" s="240">
        <v>0</v>
      </c>
      <c r="F44" s="226">
        <f t="shared" ref="F44:F48" si="59">H44</f>
        <v>0.25</v>
      </c>
      <c r="G44" s="89">
        <f t="shared" ref="G44:G48" si="60">H44</f>
        <v>0.25</v>
      </c>
      <c r="H44" s="90">
        <v>0.25</v>
      </c>
      <c r="I44" s="89">
        <f t="shared" ref="I44:I48" si="61">H44</f>
        <v>0.25</v>
      </c>
      <c r="J44" s="89">
        <f t="shared" ref="J44:J48" si="62">H44</f>
        <v>0.25</v>
      </c>
      <c r="K44" s="21">
        <f t="shared" ref="K44:K48" si="63">H44</f>
        <v>0.25</v>
      </c>
      <c r="L44" s="233">
        <f t="shared" ref="L44:L48" si="64">M44</f>
        <v>0.375</v>
      </c>
      <c r="M44" s="90">
        <v>0.375</v>
      </c>
      <c r="N44" s="251">
        <f t="shared" ref="N44:N48" si="65">M44</f>
        <v>0.375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</row>
    <row r="45" ht="18" customHeight="1" spans="1:24">
      <c r="A45" s="186" t="s">
        <v>90</v>
      </c>
      <c r="B45" s="187" t="s">
        <v>91</v>
      </c>
      <c r="C45" s="188"/>
      <c r="D45" s="222" t="s">
        <v>92</v>
      </c>
      <c r="E45" s="240">
        <v>0.125</v>
      </c>
      <c r="F45" s="226">
        <f t="shared" si="59"/>
        <v>20.5</v>
      </c>
      <c r="G45" s="89">
        <f t="shared" si="60"/>
        <v>20.5</v>
      </c>
      <c r="H45" s="225">
        <v>20.5</v>
      </c>
      <c r="I45" s="89">
        <f t="shared" si="61"/>
        <v>20.5</v>
      </c>
      <c r="J45" s="89">
        <f t="shared" si="62"/>
        <v>20.5</v>
      </c>
      <c r="K45" s="21">
        <f t="shared" si="63"/>
        <v>20.5</v>
      </c>
      <c r="L45" s="233">
        <f t="shared" si="64"/>
        <v>22.5</v>
      </c>
      <c r="M45" s="225">
        <v>22.5</v>
      </c>
      <c r="N45" s="251">
        <f t="shared" si="65"/>
        <v>22.5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</row>
    <row r="46" ht="18" customHeight="1" spans="1:24">
      <c r="A46" s="186" t="s">
        <v>90</v>
      </c>
      <c r="B46" s="189" t="s">
        <v>93</v>
      </c>
      <c r="C46" s="61"/>
      <c r="D46" s="222" t="s">
        <v>94</v>
      </c>
      <c r="E46" s="240">
        <v>0.125</v>
      </c>
      <c r="F46" s="226">
        <f t="shared" si="59"/>
        <v>0.25</v>
      </c>
      <c r="G46" s="89">
        <f t="shared" si="60"/>
        <v>0.25</v>
      </c>
      <c r="H46" s="241">
        <v>0.25</v>
      </c>
      <c r="I46" s="89">
        <f t="shared" si="61"/>
        <v>0.25</v>
      </c>
      <c r="J46" s="89">
        <f t="shared" si="62"/>
        <v>0.25</v>
      </c>
      <c r="K46" s="21">
        <f t="shared" si="63"/>
        <v>0.25</v>
      </c>
      <c r="L46" s="233">
        <f t="shared" si="64"/>
        <v>0.25</v>
      </c>
      <c r="M46" s="241">
        <v>0.25</v>
      </c>
      <c r="N46" s="251">
        <f t="shared" si="65"/>
        <v>0.25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</row>
    <row r="47" ht="18" customHeight="1" spans="1:24">
      <c r="A47" s="190"/>
      <c r="B47" s="191" t="s">
        <v>95</v>
      </c>
      <c r="C47" s="6"/>
      <c r="D47" s="222" t="s">
        <v>96</v>
      </c>
      <c r="E47" s="210">
        <v>0.125</v>
      </c>
      <c r="F47" s="211">
        <f t="shared" si="59"/>
        <v>14.5</v>
      </c>
      <c r="G47" s="212">
        <f t="shared" si="60"/>
        <v>14.5</v>
      </c>
      <c r="H47" s="242">
        <v>14.5</v>
      </c>
      <c r="I47" s="212">
        <f t="shared" si="61"/>
        <v>14.5</v>
      </c>
      <c r="J47" s="212">
        <f t="shared" si="62"/>
        <v>14.5</v>
      </c>
      <c r="K47" s="246">
        <f t="shared" si="63"/>
        <v>14.5</v>
      </c>
      <c r="L47" s="212">
        <f t="shared" si="64"/>
        <v>15.5</v>
      </c>
      <c r="M47" s="242">
        <v>15.5</v>
      </c>
      <c r="N47" s="246">
        <f t="shared" si="65"/>
        <v>15.5</v>
      </c>
      <c r="O47" s="103"/>
      <c r="P47" s="103"/>
      <c r="Q47" s="103"/>
      <c r="R47" s="103"/>
      <c r="S47" s="103"/>
      <c r="T47" s="103"/>
      <c r="U47" s="103"/>
      <c r="V47" s="103"/>
      <c r="W47" s="103"/>
      <c r="X47" s="103"/>
    </row>
    <row r="48" ht="18" customHeight="1" spans="1:24">
      <c r="A48" s="84"/>
      <c r="B48" s="169" t="s">
        <v>97</v>
      </c>
      <c r="C48" s="6"/>
      <c r="D48" s="222" t="s">
        <v>98</v>
      </c>
      <c r="E48" s="240">
        <v>0.125</v>
      </c>
      <c r="F48" s="226">
        <f t="shared" si="59"/>
        <v>75</v>
      </c>
      <c r="G48" s="89">
        <f t="shared" si="60"/>
        <v>75</v>
      </c>
      <c r="H48" s="241">
        <v>75</v>
      </c>
      <c r="I48" s="89">
        <f t="shared" si="61"/>
        <v>75</v>
      </c>
      <c r="J48" s="89">
        <f t="shared" si="62"/>
        <v>75</v>
      </c>
      <c r="K48" s="21">
        <f t="shared" si="63"/>
        <v>75</v>
      </c>
      <c r="L48" s="233">
        <f t="shared" si="64"/>
        <v>75</v>
      </c>
      <c r="M48" s="241">
        <v>75</v>
      </c>
      <c r="N48" s="251">
        <f t="shared" si="65"/>
        <v>75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</row>
    <row r="49" ht="18" customHeight="1" spans="1:24">
      <c r="A49" s="84"/>
      <c r="B49" s="169"/>
      <c r="C49" s="6"/>
      <c r="D49" s="222"/>
      <c r="E49" s="240"/>
      <c r="F49" s="226"/>
      <c r="G49" s="89"/>
      <c r="H49" s="243"/>
      <c r="I49" s="89"/>
      <c r="J49" s="89"/>
      <c r="K49" s="21"/>
      <c r="L49" s="233"/>
      <c r="M49" s="243"/>
      <c r="N49" s="251"/>
      <c r="O49" s="103"/>
      <c r="P49" s="103"/>
      <c r="Q49" s="103"/>
      <c r="R49" s="103"/>
      <c r="S49" s="103"/>
      <c r="T49" s="103"/>
      <c r="U49" s="103"/>
      <c r="V49" s="103"/>
      <c r="W49" s="103"/>
      <c r="X49" s="103"/>
    </row>
    <row r="50" ht="18" customHeight="1" spans="1:24">
      <c r="A50" s="84"/>
      <c r="B50" s="169" t="s">
        <v>99</v>
      </c>
      <c r="C50" s="6"/>
      <c r="D50" s="222" t="s">
        <v>100</v>
      </c>
      <c r="E50" s="240">
        <v>0.25</v>
      </c>
      <c r="F50" s="226">
        <f>H50</f>
        <v>4</v>
      </c>
      <c r="G50" s="89">
        <f>H50</f>
        <v>4</v>
      </c>
      <c r="H50" s="243">
        <v>4</v>
      </c>
      <c r="I50" s="89">
        <f>H50</f>
        <v>4</v>
      </c>
      <c r="J50" s="89">
        <f>H50</f>
        <v>4</v>
      </c>
      <c r="K50" s="21">
        <f>H50</f>
        <v>4</v>
      </c>
      <c r="L50" s="233">
        <f>M50</f>
        <v>4</v>
      </c>
      <c r="M50" s="243">
        <v>4</v>
      </c>
      <c r="N50" s="251">
        <f>M50</f>
        <v>4</v>
      </c>
      <c r="O50" s="103"/>
      <c r="P50" s="103"/>
      <c r="Q50" s="103"/>
      <c r="R50" s="103"/>
      <c r="S50" s="103"/>
      <c r="T50" s="103"/>
      <c r="U50" s="103"/>
      <c r="V50" s="103"/>
      <c r="W50" s="103"/>
      <c r="X50" s="103"/>
    </row>
    <row r="51" ht="18" customHeight="1" spans="1:24">
      <c r="A51" s="84"/>
      <c r="B51" s="169" t="s">
        <v>101</v>
      </c>
      <c r="C51" s="6"/>
      <c r="D51" s="222" t="s">
        <v>102</v>
      </c>
      <c r="E51" s="232">
        <v>0.25</v>
      </c>
      <c r="F51" s="226">
        <f>SUM(H51)</f>
        <v>6</v>
      </c>
      <c r="G51" s="89">
        <f>SUM(H51)</f>
        <v>6</v>
      </c>
      <c r="H51" s="243">
        <v>6</v>
      </c>
      <c r="I51" s="89">
        <f t="shared" ref="I51:I52" si="66">SUM(H51)</f>
        <v>6</v>
      </c>
      <c r="J51" s="89">
        <f>SUM(H51)</f>
        <v>6</v>
      </c>
      <c r="K51" s="21">
        <f>SUM(H51)</f>
        <v>6</v>
      </c>
      <c r="L51" s="233">
        <f t="shared" ref="L51:L52" si="67">SUM(M51)</f>
        <v>6.5</v>
      </c>
      <c r="M51" s="243">
        <v>6.5</v>
      </c>
      <c r="N51" s="251">
        <f>SUM(M51)</f>
        <v>6.5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</row>
    <row r="52" ht="18" customHeight="1" spans="1:24">
      <c r="A52" s="84"/>
      <c r="B52" s="169" t="s">
        <v>103</v>
      </c>
      <c r="C52" s="6"/>
      <c r="D52" s="222" t="s">
        <v>104</v>
      </c>
      <c r="E52" s="223">
        <v>0.25</v>
      </c>
      <c r="F52" s="226">
        <f>SUM(G52)</f>
        <v>13.5</v>
      </c>
      <c r="G52" s="89">
        <f>SUM(H52-1/2)</f>
        <v>13.5</v>
      </c>
      <c r="H52" s="243">
        <v>14</v>
      </c>
      <c r="I52" s="89">
        <f t="shared" si="66"/>
        <v>14</v>
      </c>
      <c r="J52" s="89">
        <f>SUM(I52+1/2)</f>
        <v>14.5</v>
      </c>
      <c r="K52" s="21">
        <f>SUM(J52)</f>
        <v>14.5</v>
      </c>
      <c r="L52" s="233">
        <f t="shared" si="67"/>
        <v>15</v>
      </c>
      <c r="M52" s="243">
        <v>15</v>
      </c>
      <c r="N52" s="251">
        <f>SUM(M52+1/2)</f>
        <v>15.5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</row>
    <row r="53" ht="18" customHeight="1" spans="1:24">
      <c r="A53" s="96"/>
      <c r="B53" s="192"/>
      <c r="C53" s="40"/>
      <c r="D53" s="193"/>
      <c r="E53" s="244"/>
      <c r="F53" s="245"/>
      <c r="G53" s="101"/>
      <c r="H53" s="196"/>
      <c r="I53" s="101"/>
      <c r="J53" s="101"/>
      <c r="K53" s="204"/>
      <c r="L53" s="205"/>
      <c r="M53" s="196"/>
      <c r="N53" s="206"/>
      <c r="O53" s="103"/>
      <c r="P53" s="103"/>
      <c r="Q53" s="103"/>
      <c r="R53" s="103"/>
      <c r="S53" s="103"/>
      <c r="T53" s="103"/>
      <c r="U53" s="103"/>
      <c r="V53" s="103"/>
      <c r="W53" s="103"/>
      <c r="X53" s="103"/>
    </row>
    <row r="54" ht="15.75" spans="1:24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</row>
    <row r="55" ht="15.75" spans="1:24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</row>
    <row r="56" ht="15.75" spans="1:24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</row>
    <row r="57" ht="15.75" spans="1:24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</row>
    <row r="58" ht="15.75" spans="1:24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</row>
    <row r="59" ht="15.75" spans="1:24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</row>
    <row r="60" ht="15.75" spans="1:24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</row>
    <row r="61" ht="15.75" spans="1:24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</row>
    <row r="62" ht="15.75" spans="1:24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</row>
    <row r="63" ht="15.75" spans="1:24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</row>
    <row r="64" ht="15.75" spans="1:24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</row>
    <row r="65" ht="15.75" spans="1:24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</row>
    <row r="66" ht="15.75" spans="1:24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</row>
    <row r="67" ht="15.75" spans="1:24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</row>
    <row r="68" ht="15.75" spans="1:24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</row>
    <row r="69" ht="15.75" spans="1:24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</row>
    <row r="70" ht="15.75" spans="1:24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</row>
    <row r="71" ht="15.75" spans="1:24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</row>
    <row r="72" ht="15.75" spans="1:24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</row>
    <row r="73" ht="15.75" spans="1:24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</row>
    <row r="74" ht="15.75" spans="1:24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</row>
    <row r="75" ht="15.75" spans="1:24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</row>
    <row r="76" ht="15.75" spans="1:24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</row>
    <row r="77" ht="15.75" spans="1:24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</row>
    <row r="78" ht="15.75" spans="1:24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</row>
    <row r="79" ht="15.75" spans="1:24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</row>
    <row r="80" ht="15.75" spans="1:24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</row>
    <row r="81" ht="15.75" spans="1:24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</row>
    <row r="82" ht="15.75" spans="1:24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</row>
    <row r="83" ht="15.75" spans="1:24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</row>
    <row r="84" ht="15.75" spans="1:24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</row>
    <row r="85" ht="15.75" spans="1:24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</row>
    <row r="86" ht="15.75" spans="1:24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</row>
    <row r="87" ht="15.75" spans="1:24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</row>
    <row r="88" ht="15.75" spans="1:24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</row>
    <row r="89" ht="15.75" spans="1:24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</row>
    <row r="90" ht="15.75" spans="1:24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</row>
    <row r="91" ht="15.75" spans="1:24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</row>
    <row r="92" ht="15.75" spans="1:24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</row>
    <row r="93" ht="15.75" spans="1:24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</row>
    <row r="94" ht="15.75" spans="1:24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</row>
    <row r="95" ht="15.75" spans="1:24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</row>
    <row r="96" ht="15.75" spans="1:24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</row>
    <row r="97" ht="15.75" spans="1:24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</row>
    <row r="98" ht="15.75" spans="1:24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</row>
    <row r="99" ht="15.75" spans="1:24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</row>
    <row r="100" ht="15.75" spans="1:24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</row>
    <row r="101" ht="15.75" spans="1:24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</row>
    <row r="102" ht="15.75" spans="1:24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</row>
    <row r="103" ht="15.75" spans="1:24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</row>
    <row r="104" ht="15.75" spans="1:24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</row>
    <row r="105" ht="15.75" spans="1:24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</row>
    <row r="106" ht="15.75" spans="1:24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</row>
    <row r="107" ht="15.75" spans="1:24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</row>
    <row r="108" ht="15.75" spans="1:24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</row>
    <row r="109" ht="15.75" spans="1:24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</row>
    <row r="110" ht="15.75" spans="1:24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</row>
    <row r="111" ht="15.75" spans="1:24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</row>
    <row r="112" ht="15.75" spans="1:24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</row>
    <row r="113" ht="15.75" spans="1:24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</row>
    <row r="114" ht="15.75" spans="1:24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</row>
    <row r="115" ht="15.75" spans="1:24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</row>
    <row r="116" ht="15.75" spans="1:24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</row>
    <row r="117" ht="15.75" spans="1:24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</row>
    <row r="118" ht="15.75" spans="1:24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</row>
    <row r="119" ht="15.75" spans="1:24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</row>
    <row r="120" ht="15.75" spans="1:24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</row>
    <row r="121" ht="15.75" spans="1:24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ht="15.75" spans="1:24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ht="15.75" spans="1:24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ht="15.75" spans="1:24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ht="15.75" spans="1:24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ht="15.75" spans="1:24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ht="15.75" spans="1:24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ht="15.75" spans="1:24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ht="15.75" spans="1:24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ht="15.75" spans="1:24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ht="15.75" spans="1:24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ht="15.75" spans="1:24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ht="15.75" spans="1:24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ht="15.75" spans="1:24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ht="15.75" spans="1:24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ht="15.75" spans="1:24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ht="15.75" spans="1:24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ht="15.75" spans="1:24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ht="15.75" spans="1:24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ht="15.75" spans="1:24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ht="15.75" spans="1:24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ht="15.75" spans="1:24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ht="15.75" spans="1:24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ht="15.75" spans="1:24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ht="15.75" spans="1:24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ht="15.75" spans="1:24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ht="15.75" spans="1:24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ht="15.75" spans="1:24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ht="15.75" spans="1:24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ht="15.75" spans="1:24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ht="15.75" spans="1:24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ht="15.75" spans="1:24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ht="15.75" spans="1:24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ht="15.75" spans="1:24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ht="15.75" spans="1:24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ht="15.75" spans="1:24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ht="15.75" spans="1:24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ht="15.75" spans="1:24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ht="15.75" spans="1:24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ht="15.75" spans="1:24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ht="15.75" spans="1:24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ht="15.75" spans="1:24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ht="15.75" spans="1:24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ht="15.75" spans="1:24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ht="15.75" spans="1:24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ht="15.75" spans="1:24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ht="15.75" spans="1:24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ht="15.75" spans="1:24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ht="15.75" spans="1:24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ht="15.75" spans="1:24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ht="15.75" spans="1:24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ht="15.75" spans="1:24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ht="15.75" spans="1:24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ht="15.75" spans="1:24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ht="15.75" spans="1:24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ht="15.75" spans="1:24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ht="15.75" spans="1:24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ht="15.75" spans="1:24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ht="15.75" spans="1:24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ht="15.75" spans="1:24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ht="15.75" spans="1:24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ht="15.75" spans="1:24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ht="15.75" spans="1:24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ht="15.75" spans="1:24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ht="15.75" spans="1:24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ht="15.75" spans="1:24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ht="15.75" spans="1:24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ht="15.75" spans="1:24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ht="15.75" spans="1:24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ht="15.75" spans="1:24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ht="15.75" spans="1:24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ht="15.75" spans="1:24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ht="15.75" spans="1:24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ht="15.75" spans="1:24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ht="15.75" spans="1:24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ht="15.75" spans="1:24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ht="15.75" spans="1:24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ht="15.75" spans="1:24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ht="15.75" spans="1:24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ht="15.75" spans="1:24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ht="15.75" spans="1:24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ht="15.75" spans="1:24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ht="15.75" spans="1:24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ht="15.75" spans="1:24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ht="15.75" spans="1:24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ht="15.75" spans="1:24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ht="15.75" spans="1:24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ht="15.75" spans="1:24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ht="15.75" spans="1:24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ht="15.75" spans="1:24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ht="15.75" spans="1:24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ht="15.75" spans="1:24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ht="15.75" spans="1:24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ht="15.75" spans="1:24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ht="15.75" spans="1:24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ht="15.75" spans="1:24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ht="15.75" spans="1:24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ht="15.75" spans="1:24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ht="15.75" spans="1:24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ht="15.75" spans="1:24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ht="15.75" spans="1:24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ht="15.75" spans="1:24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ht="15.75" spans="1:24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ht="15.75" spans="1:24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ht="15.75" spans="1:24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ht="15.75" spans="1:24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ht="15.75" spans="1:24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ht="15.75" spans="1:24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ht="15.75" spans="1:24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ht="15.75" spans="1:24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ht="15.75" spans="1:24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ht="15.75" spans="1:24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ht="15.75" spans="1:24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ht="15.75" spans="1:24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ht="15.75" spans="1:24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ht="15.75" spans="1:24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ht="15.75" spans="1:24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  <row r="238" ht="15.75" spans="1:24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</row>
    <row r="239" ht="15.75" spans="1:24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</row>
    <row r="240" ht="15.75" spans="1:24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</row>
    <row r="241" ht="15.75" spans="1:24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</row>
    <row r="242" ht="15.75" spans="1:24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</row>
    <row r="243" ht="15.75" spans="1:24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</row>
    <row r="244" ht="15.75" spans="1:24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</row>
    <row r="245" ht="15.75" spans="1:24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</row>
    <row r="246" ht="15.75" spans="1:24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</row>
    <row r="247" ht="15.75" spans="1:24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</row>
    <row r="248" ht="15.75" spans="1:24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</row>
    <row r="249" ht="15.75" spans="1:24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</row>
    <row r="250" ht="15.75" spans="1:24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</row>
    <row r="251" ht="15.75" spans="1:24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</row>
    <row r="252" ht="15.75" spans="1:24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</row>
    <row r="253" ht="15.75" spans="1:24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</row>
    <row r="254" ht="15.75" spans="1:24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</row>
    <row r="255" ht="15.75" spans="1:24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</row>
    <row r="256" ht="15.75" spans="1:24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</row>
    <row r="257" ht="15.75" spans="1:24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</row>
    <row r="258" ht="15.75" spans="1:24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</row>
    <row r="259" ht="15.75" spans="1:24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</row>
    <row r="260" ht="15.75" spans="1:24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</row>
    <row r="261" ht="15.75" spans="1:24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</row>
    <row r="262" ht="15.75" spans="1:24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</row>
    <row r="263" ht="15.75" spans="1:24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</row>
    <row r="264" ht="15.75" spans="1:24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</row>
    <row r="265" ht="15.75" spans="1:24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</row>
    <row r="266" ht="15.75" spans="1:24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</row>
    <row r="267" ht="15.75" spans="1:24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</row>
    <row r="268" ht="15.75" spans="1:24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</row>
    <row r="269" ht="15.75" spans="1:24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</row>
    <row r="270" ht="15.75" spans="1:24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</row>
    <row r="271" ht="15.75" spans="1:24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</row>
    <row r="272" ht="15.75" spans="1:24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</row>
    <row r="273" ht="15.75" spans="1:24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</row>
    <row r="274" ht="15.75" spans="1:24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</row>
    <row r="275" ht="15.75" spans="1:24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</row>
    <row r="276" ht="15.75" spans="1:24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</row>
    <row r="277" ht="15.75" spans="1:24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</row>
    <row r="278" ht="15.75" spans="1:24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</row>
    <row r="279" ht="15.75" spans="1:24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</row>
    <row r="280" ht="15.75" spans="1:24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</row>
    <row r="281" ht="15.75" spans="1:24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</row>
    <row r="282" ht="15.75" spans="1:24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</row>
    <row r="283" ht="15.75" spans="1:24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</row>
    <row r="284" ht="15.75" spans="1:24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</row>
    <row r="285" ht="15.75" spans="1:24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</row>
    <row r="286" ht="15.75" spans="1:24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</row>
    <row r="287" ht="15.75" spans="1:24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</row>
    <row r="288" ht="15.75" spans="1:24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</row>
    <row r="289" ht="15.75" spans="1:24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</row>
    <row r="290" ht="15.75" spans="1:24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</row>
    <row r="291" ht="15.75" spans="1:24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</row>
    <row r="292" ht="15.75" spans="1:24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</row>
    <row r="293" ht="15.75" spans="1:24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</row>
    <row r="294" ht="15.75" spans="1:24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</row>
    <row r="295" ht="15.75" spans="1:24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</row>
    <row r="296" ht="15.75" spans="1:24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</row>
    <row r="297" ht="15.75" spans="1:24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</row>
    <row r="298" ht="15.75" spans="1:24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</row>
    <row r="299" ht="15.75" spans="1:24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</row>
    <row r="300" ht="15.75" spans="1:24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</row>
    <row r="301" ht="15.75" spans="1:24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</row>
    <row r="302" ht="15.75" spans="1:24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</row>
    <row r="303" ht="15.75" spans="1:24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</row>
    <row r="304" ht="15.75" spans="1:24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</row>
    <row r="305" ht="15.75" spans="1:24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</row>
    <row r="306" ht="15.75" spans="1:24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</row>
    <row r="307" ht="15.75" spans="1:24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</row>
    <row r="308" ht="15.75" spans="1:24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</row>
    <row r="309" ht="15.75" spans="1:24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</row>
    <row r="310" ht="15.75" spans="1:24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</row>
    <row r="311" ht="15.75" spans="1:24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</row>
    <row r="312" ht="15.75" spans="1:24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</row>
    <row r="313" ht="15.75" spans="1:24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</row>
    <row r="314" ht="15.75" spans="1:24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</row>
    <row r="315" ht="15.75" spans="1:24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</row>
    <row r="316" ht="15.75" spans="1:24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</row>
    <row r="317" ht="15.75" spans="1:24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</row>
    <row r="318" ht="15.75" spans="1:24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</row>
    <row r="319" ht="15.75" spans="1:24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</row>
    <row r="320" ht="15.75" spans="1:24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</row>
    <row r="321" ht="15.75" spans="1:24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</row>
    <row r="322" ht="15.75" spans="1:24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</row>
    <row r="323" ht="15.75" spans="1:24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</row>
    <row r="324" ht="15.75" spans="1:24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</row>
    <row r="325" ht="15.75" spans="1:24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</row>
    <row r="326" ht="15.75" spans="1:24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</row>
    <row r="327" ht="15.75" spans="1:24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</row>
    <row r="328" ht="15.75" spans="1:24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</row>
    <row r="329" ht="15.75" spans="1:24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</row>
    <row r="330" ht="15.75" spans="1:24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</row>
    <row r="331" ht="15.75" spans="1:24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</row>
    <row r="332" ht="15.75" spans="1:24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</row>
    <row r="333" ht="15.75" spans="1:24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</row>
    <row r="334" ht="15.75" spans="1:24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</row>
    <row r="335" ht="15.75" spans="1:24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</row>
    <row r="336" ht="15.75" spans="1:24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</row>
    <row r="337" ht="15.75" spans="1:24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</row>
    <row r="338" ht="15.75" spans="1:24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</row>
    <row r="339" ht="15.75" spans="1:24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</row>
    <row r="340" ht="15.75" spans="1:24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</row>
    <row r="341" ht="15.75" spans="1:24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</row>
    <row r="342" ht="15.75" spans="1:24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</row>
    <row r="343" ht="15.75" spans="1:24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</row>
    <row r="344" ht="15.75" spans="1:24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</row>
    <row r="345" ht="15.75" spans="1:24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</row>
    <row r="346" ht="15.75" spans="1:24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</row>
    <row r="347" ht="15.75" spans="1:24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</row>
    <row r="348" ht="15.75" spans="1:24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</row>
    <row r="349" ht="15.75" spans="1:24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</row>
    <row r="350" ht="15.75" spans="1:24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</row>
    <row r="351" ht="15.75" spans="1:24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</row>
    <row r="352" ht="15.75" spans="1:24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</row>
    <row r="353" ht="15.75" spans="1:24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</row>
    <row r="354" ht="15.75" spans="1:24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</row>
    <row r="355" ht="15.75" spans="1:24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</row>
    <row r="356" ht="15.75" spans="1:24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</row>
    <row r="357" ht="15.75" spans="1:24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</row>
    <row r="358" ht="15.75" spans="1:24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ht="15.75" spans="1:24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ht="15.75" spans="1:24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ht="15.75" spans="1:24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ht="15.75" spans="1:24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ht="15.75" spans="1:24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ht="15.75" spans="1:24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ht="15.75" spans="1:24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ht="15.75" spans="1:24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ht="15.75" spans="1:24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ht="15.75" spans="1:24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ht="15.75" spans="1:24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ht="15.75" spans="1:24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ht="15.75" spans="1:24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ht="15.75" spans="1:24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ht="15.75" spans="1:24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ht="15.75" spans="1:24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ht="15.75" spans="1:24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ht="15.75" spans="1:24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ht="15.75" spans="1:24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ht="15.75" spans="1:24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ht="15.75" spans="1:24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ht="15.75" spans="1:24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ht="15.75" spans="1:24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ht="15.75" spans="1:24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ht="15.75" spans="1:24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ht="15.75" spans="1:24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ht="15.75" spans="1:24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ht="15.75" spans="1:24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ht="15.75" spans="1:24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ht="15.75" spans="1:24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ht="15.75" spans="1:24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ht="15.75" spans="1:24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ht="15.75" spans="1:24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ht="15.75" spans="1:24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ht="15.75" spans="1:24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ht="15.75" spans="1:24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ht="15.75" spans="1:24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ht="15.75" spans="1:24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ht="15.75" spans="1:24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ht="15.75" spans="1:24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ht="15.75" spans="1:24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ht="15.75" spans="1:24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ht="15.75" spans="1:24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ht="15.75" spans="1:24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ht="15.75" spans="1:24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ht="15.75" spans="1:24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ht="15.75" spans="1:24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ht="15.75" spans="1:24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ht="15.75" spans="1:24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ht="15.75" spans="1:24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ht="15.75" spans="1:24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ht="15.75" spans="1:24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ht="15.75" spans="1:24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ht="15.75" spans="1:24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ht="15.75" spans="1:24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ht="15.75" spans="1:24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ht="15.75" spans="1:24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ht="15.75" spans="1:24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ht="15.75" spans="1:24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ht="15.75" spans="1:24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ht="15.75" spans="1:24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ht="15.75" spans="1:24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ht="15.75" spans="1:24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ht="15.75" spans="1:24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ht="15.75" spans="1:24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ht="15.75" spans="1:24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ht="15.75" spans="1:24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ht="15.75" spans="1:24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ht="15.75" spans="1:24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ht="15.75" spans="1:24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ht="15.75" spans="1:24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ht="15.75" spans="1:24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ht="15.75" spans="1:24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ht="15.75" spans="1:24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ht="15.75" spans="1:24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ht="15.75" spans="1:24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ht="15.75" spans="1:24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ht="15.75" spans="1:24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ht="15.75" spans="1:24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ht="15.75" spans="1:24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ht="15.75" spans="1:24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ht="15.75" spans="1:24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ht="15.75" spans="1:24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ht="15.75" spans="1:24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ht="15.75" spans="1:24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ht="15.75" spans="1:24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ht="15.75" spans="1:24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ht="15.75" spans="1:24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ht="15.75" spans="1:24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ht="15.75" spans="1:24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ht="15.75" spans="1:24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ht="15.75" spans="1:24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ht="15.75" spans="1:24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ht="15.75" spans="1:24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ht="15.75" spans="1:24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ht="15.75" spans="1:24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ht="15.75" spans="1:24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ht="15.75" spans="1:24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ht="15.75" spans="1:24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ht="15.75" spans="1:24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ht="15.75" spans="1:24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ht="15.75" spans="1:24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ht="15.75" spans="1:24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  <row r="462" ht="15.75" spans="1:24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</row>
    <row r="463" ht="15.75" spans="1:24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</row>
    <row r="464" ht="15.75" spans="1:24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</row>
    <row r="465" ht="15.75" spans="1:24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</row>
    <row r="466" ht="15.75" spans="1:24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</row>
    <row r="467" ht="15.75" spans="1:24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</row>
    <row r="468" ht="15.75" spans="1:24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</row>
    <row r="469" ht="15.75" spans="1:24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</row>
    <row r="470" ht="15.75" spans="1:24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</row>
    <row r="471" ht="15.75" spans="1:24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</row>
    <row r="472" ht="15.75" spans="1:24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</row>
    <row r="473" ht="15.75" spans="1:24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</row>
    <row r="474" ht="15.75" spans="1:24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</row>
    <row r="475" ht="15.75" spans="1:24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</row>
    <row r="476" ht="15.75" spans="1:24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</row>
    <row r="477" ht="15.75" spans="1:24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</row>
    <row r="478" ht="15.75" spans="1:24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</row>
    <row r="479" ht="15.75" spans="1:24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</row>
    <row r="480" ht="15.75" spans="1:24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</row>
    <row r="481" ht="15.75" spans="1:24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</row>
    <row r="482" ht="15.75" spans="1:24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</row>
    <row r="483" ht="15.75" spans="1:24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</row>
    <row r="484" ht="15.75" spans="1:24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</row>
    <row r="485" ht="15.75" spans="1:24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</row>
    <row r="486" ht="15.75" spans="1:24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</row>
    <row r="487" ht="15.75" spans="1:24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</row>
    <row r="488" ht="15.75" spans="1:24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</row>
    <row r="489" ht="15.75" spans="1:24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</row>
    <row r="490" ht="15.75" spans="1:24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</row>
    <row r="491" ht="15.75" spans="1:24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</row>
    <row r="492" ht="15.75" spans="1:24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</row>
    <row r="493" ht="15.75" spans="1:24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</row>
    <row r="494" ht="15.75" spans="1:24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</row>
    <row r="495" ht="15.75" spans="1:24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</row>
    <row r="496" ht="15.75" spans="1:24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</row>
    <row r="497" ht="15.75" spans="1:24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</row>
    <row r="498" ht="15.75" spans="1:24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</row>
    <row r="499" ht="15.75" spans="1:24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</row>
    <row r="500" ht="15.75" spans="1:24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</row>
    <row r="501" ht="15.75" spans="1:24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</row>
    <row r="502" ht="15.75" spans="1:24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</row>
    <row r="503" ht="15.75" spans="1:24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</row>
    <row r="504" ht="15.75" spans="1:24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</row>
    <row r="505" ht="15.75" spans="1:24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</row>
    <row r="506" ht="15.75" spans="1:24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</row>
    <row r="507" ht="15.75" spans="1:24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</row>
    <row r="508" ht="15.75" spans="1:24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</row>
    <row r="509" ht="15.75" spans="1:24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</row>
    <row r="510" ht="15.75" spans="1:24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</row>
    <row r="511" ht="15.75" spans="1:24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</row>
    <row r="512" ht="15.75" spans="1:24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</row>
    <row r="513" ht="15.75" spans="1:24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</row>
    <row r="514" ht="15.75" spans="1:24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</row>
    <row r="515" ht="15.75" spans="1:24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</row>
    <row r="516" ht="15.75" spans="1:24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</row>
    <row r="517" ht="15.75" spans="1:24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</row>
    <row r="518" ht="15.75" spans="1:24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</row>
    <row r="519" ht="15.75" spans="1:24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</row>
    <row r="520" ht="15.75" spans="1:24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</row>
    <row r="521" ht="15.75" spans="1:24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</row>
    <row r="522" ht="15.75" spans="1:24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</row>
    <row r="523" ht="15.75" spans="1:24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</row>
    <row r="524" ht="15.75" spans="1:24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</row>
    <row r="525" ht="15.75" spans="1:24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</row>
    <row r="526" ht="15.75" spans="1:24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</row>
    <row r="527" ht="15.75" spans="1:24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</row>
    <row r="528" ht="15.75" spans="1:24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</row>
    <row r="529" ht="15.75" spans="1:24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</row>
    <row r="530" ht="15.75" spans="1:24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</row>
    <row r="531" ht="15.75" spans="1:24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</row>
    <row r="532" ht="15.75" spans="1:24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</row>
    <row r="533" ht="15.75" spans="1:24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</row>
    <row r="534" ht="15.75" spans="1:24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</row>
    <row r="535" ht="15.75" spans="1:24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</row>
    <row r="536" ht="15.75" spans="1:24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</row>
    <row r="537" ht="15.75" spans="1:24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</row>
    <row r="538" ht="15.75" spans="1:24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</row>
    <row r="539" ht="15.75" spans="1:24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</row>
    <row r="540" ht="15.75" spans="1:24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</row>
    <row r="541" ht="15.75" spans="1:24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</row>
    <row r="542" ht="15.75" spans="1:24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</row>
    <row r="543" ht="15.75" spans="1:24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</row>
    <row r="544" ht="15.75" spans="1:24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</row>
    <row r="545" ht="15.75" spans="1:24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</row>
    <row r="546" ht="15.75" spans="1:24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</row>
    <row r="547" ht="15.75" spans="1:24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</row>
    <row r="548" ht="15.75" spans="1:24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</row>
    <row r="549" ht="15.75" spans="1:24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</row>
    <row r="550" ht="15.75" spans="1:24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</row>
    <row r="551" ht="15.75" spans="1:24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</row>
    <row r="552" ht="15.75" spans="1:24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</row>
    <row r="553" ht="15.75" spans="1:24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</row>
    <row r="554" ht="15.75" spans="1:24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</row>
    <row r="555" ht="15.75" spans="1:24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</row>
    <row r="556" ht="15.75" spans="1:24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</row>
    <row r="557" ht="15.75" spans="1:24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</row>
    <row r="558" ht="15.75" spans="1:24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</row>
    <row r="559" ht="15.75" spans="1:24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</row>
    <row r="560" ht="15.75" spans="1:24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</row>
    <row r="561" ht="15.75" spans="1:24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</row>
    <row r="562" ht="15.75" spans="1:24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</row>
    <row r="563" ht="15.75" spans="1:24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</row>
    <row r="564" ht="15.75" spans="1:24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</row>
    <row r="565" ht="15.75" spans="1:24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</row>
    <row r="566" ht="15.75" spans="1:24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</row>
    <row r="567" ht="15.75" spans="1:24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</row>
    <row r="568" ht="15.75" spans="1:24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</row>
    <row r="569" ht="15.75" spans="1:24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</row>
    <row r="570" ht="15.75" spans="1:24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</row>
    <row r="571" ht="15.75" spans="1:24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</row>
    <row r="572" ht="15.75" spans="1:24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</row>
    <row r="573" ht="15.75" spans="1:24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</row>
    <row r="574" ht="15.75" spans="1:24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</row>
    <row r="575" ht="15.75" spans="1:24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</row>
    <row r="576" ht="15.75" spans="1:24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</row>
    <row r="577" ht="15.75" spans="1:24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</row>
    <row r="578" ht="15.75" spans="1:24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</row>
    <row r="579" ht="15.75" spans="1:24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</row>
    <row r="580" ht="15.75" spans="1:24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</row>
    <row r="581" ht="15.75" spans="1:24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</row>
    <row r="582" ht="15.75" spans="1:24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</row>
    <row r="583" ht="15.75" spans="1:24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</row>
    <row r="584" ht="15.75" spans="1:24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</row>
    <row r="585" ht="15.75" spans="1:24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</row>
    <row r="586" ht="15.75" spans="1:24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</row>
    <row r="587" ht="15.75" spans="1:24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</row>
    <row r="588" ht="15.75" spans="1:24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</row>
    <row r="589" ht="15.75" spans="1:24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</row>
    <row r="590" ht="15.75" spans="1:24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</row>
    <row r="591" ht="15.75" spans="1:24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</row>
    <row r="592" ht="15.75" spans="1:24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</row>
    <row r="593" ht="15.75" spans="1:24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</row>
    <row r="594" ht="15.75" spans="1:24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</row>
    <row r="595" ht="15.75" spans="1:24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</row>
    <row r="596" ht="15.75" spans="1:24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</row>
    <row r="597" ht="15.75" spans="1:24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</row>
    <row r="598" ht="15.75" spans="1:24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</row>
    <row r="599" ht="15.75" spans="1:24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</row>
    <row r="600" ht="15.75" spans="1:24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</row>
    <row r="601" ht="15.75" spans="1:24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</row>
    <row r="602" ht="15.75" spans="1:24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</row>
    <row r="603" ht="15.75" spans="1:24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</row>
    <row r="604" ht="15.75" spans="1:24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</row>
    <row r="605" ht="15.75" spans="1:24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</row>
    <row r="606" ht="15.75" spans="1:24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</row>
    <row r="607" ht="15.75" spans="1:24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</row>
    <row r="608" ht="15.75" spans="1:24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</row>
    <row r="609" ht="15.75" spans="1:24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</row>
    <row r="610" ht="15.75" spans="1:24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</row>
    <row r="611" ht="15.75" spans="1:24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</row>
    <row r="612" ht="15.75" spans="1:24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</row>
    <row r="613" ht="15.75" spans="1:24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</row>
    <row r="614" ht="15.75" spans="1:24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</row>
    <row r="615" ht="15.75" spans="1:24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</row>
    <row r="616" ht="15.75" spans="1:24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</row>
    <row r="617" ht="15.75" spans="1:24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</row>
    <row r="618" ht="15.75" spans="1:24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</row>
    <row r="619" ht="15.75" spans="1:24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</row>
    <row r="620" ht="15.75" spans="1:24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</row>
    <row r="621" ht="15.75" spans="1:24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</row>
    <row r="622" ht="15.75" spans="1:24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ht="15.75" spans="1:24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</row>
    <row r="624" ht="15.75" spans="1:24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</row>
    <row r="625" ht="15.75" spans="1:24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</row>
    <row r="626" ht="15.75" spans="1:24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</row>
    <row r="627" ht="15.75" spans="1:24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</row>
    <row r="628" ht="15.75" spans="1:24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</row>
    <row r="629" ht="15.75" spans="1:24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</row>
    <row r="630" ht="15.75" spans="1:24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</row>
    <row r="631" ht="15.75" spans="1:24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ht="15.75" spans="1:24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ht="15.75" spans="1:24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ht="15.75" spans="1:24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ht="15.75" spans="1:24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ht="15.75" spans="1:24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ht="15.75" spans="1:24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ht="15.75" spans="1:24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ht="15.75" spans="1:24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ht="15.75" spans="1:24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ht="15.75" spans="1:24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ht="15.75" spans="1:24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ht="15.75" spans="1:24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ht="15.75" spans="1:24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ht="15.75" spans="1:24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ht="15.75" spans="1:24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ht="15.75" spans="1:24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ht="15.75" spans="1:24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ht="15.75" spans="1:24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ht="15.75" spans="1:24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ht="15.75" spans="1:24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ht="15.75" spans="1:24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ht="15.75" spans="1:24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ht="15.75" spans="1:24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ht="15.75" spans="1:24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ht="15.75" spans="1:24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ht="15.75" spans="1:24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ht="15.75" spans="1:24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ht="15.75" spans="1:24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ht="15.75" spans="1:24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ht="15.75" spans="1:24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ht="15.75" spans="1:24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ht="15.75" spans="1:24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ht="15.75" spans="1:24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ht="15.75" spans="1:24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ht="15.75" spans="1:24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ht="15.75" spans="1:24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ht="15.75" spans="1:24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ht="15.75" spans="1:24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ht="15.75" spans="1:24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ht="15.75" spans="1:24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ht="15.75" spans="1:24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ht="15.75" spans="1:24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ht="15.75" spans="1:24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ht="15.75" spans="1:24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ht="15.75" spans="1:24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ht="15.75" spans="1:24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ht="15.75" spans="1:24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ht="15.75" spans="1:24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ht="15.75" spans="1:24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ht="15.75" spans="1:24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ht="15.75" spans="1:24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ht="15.75" spans="1:24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ht="15.75" spans="1:24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ht="15.75" spans="1:24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ht="15.75" spans="1:24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ht="15.75" spans="1:24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ht="15.75" spans="1:24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ht="15.75" spans="1:24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ht="15.75" spans="1:24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ht="15.75" spans="1:24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ht="15.75" spans="1:24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ht="15.75" spans="1:24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ht="15.75" spans="1:24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ht="15.75" spans="1:24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ht="15.75" spans="1:24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ht="15.75" spans="1:24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ht="15.75" spans="1:24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ht="15.75" spans="1:24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ht="15.75" spans="1:24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ht="15.75" spans="1:24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ht="15.75" spans="1:24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ht="15.75" spans="1:24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ht="15.75" spans="1:24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ht="15.75" spans="1:24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ht="15.75" spans="1:24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ht="15.75" spans="1:24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ht="15.75" spans="1:24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ht="15.75" spans="1:24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ht="15.75" spans="1:24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ht="15.75" spans="1:24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ht="15.75" spans="1:24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ht="15.75" spans="1:24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ht="15.75" spans="1:24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ht="15.75" spans="1:24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ht="15.75" spans="1:24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ht="15.75" spans="1:24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ht="15.75" spans="1:24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ht="15.75" spans="1:24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ht="15.75" spans="1:24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ht="15.75" spans="1:24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ht="15.75" spans="1:24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ht="15.75" spans="1:24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ht="15.75" spans="1:24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ht="15.75" spans="1:24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ht="15.75" spans="1:24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ht="15.75" spans="1:24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ht="15.75" spans="1:24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ht="15.75" spans="1:24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ht="15.75" spans="1:24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ht="15.75" spans="1:24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ht="15.75" spans="1:24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ht="15.75" spans="1:24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ht="15.75" spans="1:24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  <row r="735" ht="15.75" spans="1:24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</row>
    <row r="736" ht="15.75" spans="1:24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</row>
    <row r="737" ht="15.75" spans="1:24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</row>
    <row r="738" ht="15.75" spans="1:24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</row>
    <row r="739" ht="15.75" spans="1:24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</row>
    <row r="740" ht="15.75" spans="1:24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</row>
    <row r="741" ht="15.75" spans="1:24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</row>
    <row r="742" ht="15.75" spans="1:24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</row>
    <row r="743" ht="15.75" spans="1:24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</row>
    <row r="744" ht="15.75" spans="1:24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</row>
    <row r="745" ht="15.75" spans="1:24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</row>
    <row r="746" ht="15.75" spans="1:24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</row>
    <row r="747" ht="15.75" spans="1:24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</row>
    <row r="748" ht="15.75" spans="1:24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</row>
    <row r="749" ht="15.75" spans="1:24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</row>
    <row r="750" ht="15.75" spans="1:24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</row>
    <row r="751" ht="15.75" spans="1:24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</row>
    <row r="752" ht="15.75" spans="1:24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</row>
    <row r="753" ht="15.75" spans="1:24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</row>
    <row r="754" ht="15.75" spans="1:24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</row>
    <row r="755" ht="15.75" spans="1:24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</row>
    <row r="756" ht="15.75" spans="1:24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</row>
    <row r="757" ht="15.75" spans="1:24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</row>
    <row r="758" ht="15.75" spans="1:24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</row>
    <row r="759" ht="15.75" spans="1:24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</row>
    <row r="760" ht="15.75" spans="1:24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</row>
    <row r="761" ht="15.75" spans="1:24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</row>
    <row r="762" ht="15.75" spans="1:24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</row>
    <row r="763" ht="15.75" spans="1:24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</row>
    <row r="764" ht="15.75" spans="1:24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</row>
    <row r="765" ht="15.75" spans="1:24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</row>
    <row r="766" ht="15.75" spans="1:24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</row>
    <row r="767" ht="15.75" spans="1:24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</row>
    <row r="768" ht="15.75" spans="1:24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</row>
    <row r="769" ht="15.75" spans="1:24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</row>
    <row r="770" ht="15.75" spans="1:24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</row>
    <row r="771" ht="15.75" spans="1:24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</row>
    <row r="772" ht="15.75" spans="1:24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</row>
    <row r="773" ht="15.75" spans="1:24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</row>
    <row r="774" ht="15.75" spans="1:24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</row>
    <row r="775" ht="15.75" spans="1:24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</row>
    <row r="776" ht="15.75" spans="1:24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</row>
    <row r="777" ht="15.75" spans="1:24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</row>
    <row r="778" ht="15.75" spans="1:24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</row>
    <row r="779" ht="15.75" spans="1:24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</row>
    <row r="780" ht="15.75" spans="1:24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</row>
    <row r="781" ht="15.75" spans="1:24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</row>
    <row r="782" ht="15.75" spans="1:24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</row>
    <row r="783" ht="15.75" spans="1:24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</row>
    <row r="784" ht="15.75" spans="1:24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</row>
    <row r="785" ht="15.75" spans="1:24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</row>
    <row r="786" ht="15.75" spans="1:24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</row>
    <row r="787" ht="15.75" spans="1:24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</row>
    <row r="788" ht="15.75" spans="1:24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</row>
    <row r="789" ht="15.75" spans="1:24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</row>
    <row r="790" ht="15.75" spans="1:24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</row>
    <row r="791" ht="15.75" spans="1:24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</row>
    <row r="792" ht="15.75" spans="1:24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</row>
    <row r="793" ht="15.75" spans="1:24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</row>
    <row r="794" ht="15.75" spans="1:24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</row>
    <row r="795" ht="15.75" spans="1:24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</row>
    <row r="796" ht="15.75" spans="1:24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</row>
    <row r="797" ht="15.75" spans="1:24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</row>
    <row r="798" ht="15.75" spans="1:24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</row>
    <row r="799" ht="15.75" spans="1:24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</row>
    <row r="800" ht="15.75" spans="1:24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</row>
    <row r="801" ht="15.75" spans="1:24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</row>
    <row r="802" ht="15.75" spans="1:24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</row>
    <row r="803" ht="15.75" spans="1:24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</row>
    <row r="804" ht="15.75" spans="1:24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</row>
    <row r="805" ht="15.75" spans="1:24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</row>
    <row r="806" ht="15.75" spans="1:24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</row>
    <row r="807" ht="15.75" spans="1:24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</row>
    <row r="808" ht="15.75" spans="1:24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</row>
    <row r="809" ht="15.75" spans="1:24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</row>
    <row r="810" ht="15.75" spans="1:24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</row>
    <row r="811" ht="15.75" spans="1:24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</row>
    <row r="812" ht="15.75" spans="1:24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</row>
    <row r="813" ht="15.75" spans="1:24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</row>
    <row r="814" ht="15.75" spans="1:24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</row>
    <row r="815" ht="15.75" spans="1:24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</row>
    <row r="816" ht="15.75" spans="1:24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</row>
    <row r="817" ht="15.75" spans="1:24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</row>
    <row r="818" ht="15.75" spans="1:24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</row>
    <row r="819" ht="15.75" spans="1:24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</row>
    <row r="820" ht="15.75" spans="1:24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</row>
    <row r="821" ht="15.75" spans="1:24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</row>
    <row r="822" ht="15.75" spans="1:24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</row>
    <row r="823" ht="15.75" spans="1:24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</row>
    <row r="824" ht="15.75" spans="1:24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</row>
    <row r="825" ht="15.75" spans="1:24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</row>
    <row r="826" ht="15.75" spans="1:24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</row>
    <row r="827" ht="15.75" spans="1:24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</row>
    <row r="828" ht="15.75" spans="1:24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</row>
    <row r="829" ht="15.75" spans="1:24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</row>
    <row r="830" ht="15.75" spans="1:24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</row>
    <row r="831" ht="15.75" spans="1:24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</row>
    <row r="832" ht="15.75" spans="1:24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</row>
    <row r="833" ht="15.75" spans="1:24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</row>
    <row r="834" ht="15.75" spans="1:24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</row>
    <row r="835" ht="15.75" spans="1:24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</row>
    <row r="836" ht="15.75" spans="1:24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</row>
    <row r="837" ht="15.75" spans="1:24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</row>
    <row r="838" ht="15.75" spans="1:24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</row>
    <row r="839" ht="15.75" spans="1:24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</row>
    <row r="840" ht="15.75" spans="1:24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</row>
    <row r="841" ht="15.75" spans="1:24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</row>
    <row r="842" ht="15.75" spans="1:24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</row>
    <row r="843" ht="15.75" spans="1:24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</row>
    <row r="844" ht="15.75" spans="1:24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</row>
    <row r="845" ht="15.75" spans="1:24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</row>
    <row r="846" ht="15.75" spans="1:24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</row>
    <row r="847" ht="15.75" spans="1:24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</row>
    <row r="848" ht="15.75" spans="1:24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</row>
    <row r="849" ht="15.75" spans="1:24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</row>
    <row r="850" ht="15.75" spans="1:24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</row>
    <row r="851" ht="15.75" spans="1:24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</row>
    <row r="852" ht="15.75" spans="1:24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</row>
    <row r="853" ht="15.75" spans="1:24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</row>
    <row r="854" ht="15.75" spans="1:24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</row>
    <row r="855" ht="15.75" spans="1:24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</row>
    <row r="856" ht="15.75" spans="1:24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</row>
    <row r="857" ht="15.75" spans="1:24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</row>
    <row r="858" ht="15.75" spans="1:24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</row>
    <row r="859" ht="15.75" spans="1:24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</row>
    <row r="860" ht="15.75" spans="1:24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</row>
    <row r="861" ht="15.75" spans="1:24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</row>
    <row r="862" ht="15.75" spans="1:24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</row>
    <row r="863" ht="15.75" spans="1:24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</row>
    <row r="864" ht="15.75" spans="1:24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</row>
    <row r="865" ht="15.75" spans="1:24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</row>
    <row r="866" ht="15.75" spans="1:24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</row>
    <row r="867" ht="15.75" spans="1:24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</row>
    <row r="868" ht="15.75" spans="1:24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</row>
    <row r="869" ht="15.75" spans="1:24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</row>
    <row r="870" ht="15.75" spans="1:24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</row>
    <row r="871" ht="15.75" spans="1:24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</row>
    <row r="872" ht="15.75" spans="1:24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</row>
    <row r="873" ht="15.75" spans="1:24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</row>
    <row r="874" ht="15.75" spans="1:24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</row>
    <row r="875" ht="15.75" spans="1:24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</row>
    <row r="876" ht="15.75" spans="1:24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</row>
    <row r="877" ht="15.75" spans="1:24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</row>
    <row r="878" ht="15.75" spans="1:24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</row>
    <row r="879" ht="15.75" spans="1:24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</row>
    <row r="880" ht="15.75" spans="1:24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</row>
    <row r="881" ht="15.75" spans="1:24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</row>
    <row r="882" ht="15.75" spans="1:24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</row>
    <row r="883" ht="15.75" spans="1:24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</row>
    <row r="884" ht="15.75" spans="1:24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</row>
    <row r="885" ht="15.75" spans="1:24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</row>
    <row r="886" ht="15.75" spans="1:24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</row>
    <row r="887" ht="15.75" spans="1:24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</row>
    <row r="888" ht="15.75" spans="1:24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</row>
    <row r="889" ht="15.75" spans="1:24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</row>
    <row r="890" ht="15.75" spans="1:24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</row>
    <row r="891" ht="15.75" spans="1:24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</row>
    <row r="892" ht="15.75" spans="1:24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</row>
    <row r="893" ht="15.75" spans="1:24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</row>
    <row r="894" ht="15.75" spans="1:24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</row>
    <row r="895" ht="15.75" spans="1:24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</row>
    <row r="896" ht="15.75" spans="1:24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</row>
    <row r="897" ht="15.75" spans="1:24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</row>
    <row r="898" ht="15.75" spans="1:24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</row>
    <row r="899" ht="15.75" spans="1:24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</row>
    <row r="900" ht="15.75" spans="1:24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</row>
    <row r="901" ht="15.75" spans="1:24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</row>
    <row r="902" ht="15.75" spans="1:24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</row>
    <row r="903" ht="15.75" spans="1:24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</row>
    <row r="904" ht="15.75" spans="1:24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</row>
    <row r="905" ht="15.75" spans="1:24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</row>
    <row r="906" ht="15.75" spans="1:24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</row>
    <row r="907" ht="15.75" spans="1:24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</row>
    <row r="908" ht="15.75" spans="1:24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</row>
    <row r="909" ht="15.75" spans="1:24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</row>
    <row r="910" ht="15.75" spans="1:24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</row>
    <row r="911" ht="15.75" spans="1:24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</row>
    <row r="912" ht="15.75" spans="1:24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</row>
    <row r="913" ht="15.75" spans="1:24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</row>
    <row r="914" ht="15.75" spans="1:24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</row>
    <row r="915" ht="15.75" spans="1:24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</row>
    <row r="916" ht="15.75" spans="1:24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</row>
    <row r="917" ht="15.75" spans="1:24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</row>
    <row r="918" ht="15.75" spans="1:24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</row>
    <row r="919" ht="15.75" spans="1:24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</row>
    <row r="920" ht="15.75" spans="1:24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</row>
    <row r="921" ht="15.75" spans="1:24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</row>
    <row r="922" ht="15.75" spans="1:24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</row>
    <row r="923" ht="15.75" spans="1:24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</row>
    <row r="924" ht="15.75" spans="1:24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</row>
    <row r="925" ht="15.75" spans="1:24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</row>
    <row r="926" ht="15.75" spans="1:24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</row>
    <row r="927" ht="15.75" spans="1:24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</row>
    <row r="928" ht="15.75" spans="1:24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</row>
    <row r="929" ht="15.75" spans="1:24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</row>
    <row r="930" ht="15.75" spans="1:24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</row>
    <row r="931" ht="15.75" spans="1:24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</row>
    <row r="932" ht="15.75" spans="1:24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</row>
    <row r="933" ht="15.75" spans="1:24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</row>
    <row r="934" ht="15.75" spans="1:24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</row>
    <row r="935" ht="15.75" spans="1:24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</row>
    <row r="936" ht="15.75" spans="1:24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</row>
    <row r="937" ht="15.75" spans="1:24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</row>
    <row r="938" ht="15.75" spans="1:24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</row>
    <row r="939" ht="15.75" spans="1:24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</row>
    <row r="940" ht="15.75" spans="1:24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</row>
    <row r="941" ht="15.75" spans="1:24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</row>
    <row r="942" ht="15.75" spans="1:24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</row>
    <row r="943" ht="15.75" spans="1:24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</row>
    <row r="944" ht="15.75" spans="1:24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</row>
    <row r="945" ht="15.75" spans="1:24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</row>
    <row r="946" ht="15.75" spans="1:24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</row>
    <row r="947" ht="15.75" spans="1:24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</row>
    <row r="948" ht="15.75" spans="1:24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</row>
    <row r="949" ht="15.75" spans="1:24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</row>
    <row r="950" ht="15.75" spans="1:24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</row>
    <row r="951" ht="15.75" spans="1:24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</row>
    <row r="952" ht="15.75" spans="1:24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</row>
    <row r="953" ht="15.75" spans="1:24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</row>
    <row r="954" ht="15.75" spans="1:24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</row>
    <row r="955" ht="15.75" spans="1:24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</row>
    <row r="956" ht="15.75" spans="1:24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</row>
    <row r="957" ht="15.75" spans="1:24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</row>
    <row r="958" ht="15.75" spans="1:24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</row>
    <row r="959" ht="15.75" spans="1:24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</row>
    <row r="960" ht="15.75" spans="1:24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</row>
    <row r="961" ht="15.75" spans="1:24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</row>
    <row r="962" ht="15.75" spans="1:24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</row>
    <row r="963" ht="15.75" spans="1:24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</row>
    <row r="964" ht="15.75" spans="1:24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</row>
    <row r="965" ht="15.75" spans="1:24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</row>
    <row r="966" ht="15.75" spans="1:24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</row>
    <row r="967" ht="15.75" spans="1:24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</row>
    <row r="968" ht="15.75" spans="1:24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</row>
    <row r="969" ht="15.75" spans="1:24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</row>
    <row r="970" ht="15.75" spans="1:24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</row>
    <row r="971" ht="15.75" spans="1:24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</row>
    <row r="972" ht="15.75" spans="1:24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</row>
    <row r="973" ht="15.75" spans="1:24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</row>
    <row r="974" ht="15.75" spans="1:24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</row>
    <row r="975" ht="15.75" spans="1:24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</row>
    <row r="976" ht="15.75" spans="1:24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</row>
    <row r="977" ht="15.75" spans="1:24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</row>
    <row r="978" ht="15.75" spans="1:24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</row>
    <row r="979" ht="15.75" spans="1:24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</row>
    <row r="980" ht="15.75" spans="1:24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</row>
    <row r="981" ht="15.75" spans="1:24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</row>
    <row r="982" ht="15.75" spans="1:24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</row>
    <row r="983" ht="15.75" spans="1:24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</row>
    <row r="984" ht="15.75" spans="1:24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</row>
    <row r="985" ht="15.75" spans="1:24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</row>
    <row r="986" ht="15.75" spans="1:24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</row>
    <row r="987" ht="15.75" spans="1:24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</row>
    <row r="988" ht="15.75" spans="1:24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</row>
    <row r="989" ht="15.75" spans="1:24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</row>
    <row r="990" ht="15.75" spans="1:24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</row>
    <row r="991" ht="15.75" spans="1:24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</row>
    <row r="992" ht="15.75" spans="1:24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</row>
    <row r="993" ht="15.75" spans="1:24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</row>
    <row r="994" ht="15.75" spans="1:24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</row>
    <row r="995" ht="15.75" spans="1:24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</row>
    <row r="996" ht="15.75" spans="1:24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</row>
    <row r="997" ht="15.75" spans="1:24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</row>
    <row r="998" ht="15.75" spans="1:24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</row>
    <row r="999" ht="15.75" spans="1:24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</row>
    <row r="1000" ht="15.75" spans="1:24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</row>
    <row r="1001" ht="15.75" spans="1:24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</row>
    <row r="1002" ht="15.75" spans="1:24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</row>
    <row r="1003" ht="15.75" spans="1:24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</row>
    <row r="1004" ht="15.75" spans="1:24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</row>
    <row r="1005" ht="15.75" spans="1:24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</row>
    <row r="1006" ht="15.75" spans="1:24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</row>
    <row r="1007" ht="15.75" spans="1:24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</row>
    <row r="1008" ht="15.75" spans="1:24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</row>
  </sheetData>
  <mergeCells count="73">
    <mergeCell ref="A1:N1"/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ageMargins left="0.0388888888888889" right="0.25" top="0.196527777777778" bottom="0.156944444444444" header="0" footer="0"/>
  <pageSetup paperSize="9" scale="58" fitToWidth="0" orientation="landscape"/>
  <headerFooter>
    <oddHeader>&amp;L000000&amp;A&amp;R000000Page &amp;P of</oddHeader>
    <oddFooter>&amp;C000000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6AA84F"/>
    <pageSetUpPr fitToPage="1"/>
  </sheetPr>
  <dimension ref="A1:X1008"/>
  <sheetViews>
    <sheetView tabSelected="1" topLeftCell="C6" workbookViewId="0">
      <selection activeCell="I21" sqref="I21"/>
    </sheetView>
  </sheetViews>
  <sheetFormatPr defaultColWidth="10.1407407407407" defaultRowHeight="15" customHeight="1"/>
  <cols>
    <col min="1" max="1" width="9.71111111111111" customWidth="1"/>
    <col min="2" max="2" width="17.1407407407407" customWidth="1"/>
    <col min="3" max="3" width="35.8592592592593" customWidth="1"/>
    <col min="4" max="4" width="26.5481481481481" customWidth="1"/>
    <col min="5" max="6" width="7.42222222222222" customWidth="1"/>
    <col min="7" max="11" width="7.28888888888889" customWidth="1"/>
    <col min="12" max="12" width="9" customWidth="1"/>
    <col min="13" max="13" width="8.71111111111111" customWidth="1"/>
    <col min="14" max="14" width="8.85925925925926" customWidth="1"/>
    <col min="15" max="24" width="10.7111111111111" customWidth="1"/>
  </cols>
  <sheetData>
    <row r="1" ht="33.75" customHeight="1" spans="1:24">
      <c r="A1" s="14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ht="15.75" spans="1:24">
      <c r="A2" s="144" t="s">
        <v>0</v>
      </c>
      <c r="B2" s="4"/>
      <c r="C2" s="5" t="s">
        <v>1</v>
      </c>
      <c r="D2" s="6"/>
      <c r="E2" s="6"/>
      <c r="F2" s="4"/>
      <c r="G2" s="145" t="s">
        <v>2</v>
      </c>
      <c r="H2" s="6"/>
      <c r="I2" s="4"/>
      <c r="J2" s="63">
        <v>44344</v>
      </c>
      <c r="K2" s="6"/>
      <c r="L2" s="6"/>
      <c r="M2" s="6"/>
      <c r="N2" s="56"/>
      <c r="O2" s="137"/>
      <c r="P2" s="137"/>
      <c r="Q2" s="137"/>
      <c r="R2" s="137"/>
      <c r="S2" s="137"/>
      <c r="T2" s="137"/>
      <c r="U2" s="137"/>
      <c r="V2" s="137"/>
      <c r="W2" s="137"/>
      <c r="X2" s="137"/>
    </row>
    <row r="3" ht="15.75" spans="1:24">
      <c r="A3" s="144" t="s">
        <v>3</v>
      </c>
      <c r="B3" s="4"/>
      <c r="C3" s="5"/>
      <c r="D3" s="6"/>
      <c r="E3" s="6"/>
      <c r="F3" s="4"/>
      <c r="G3" s="145" t="s">
        <v>4</v>
      </c>
      <c r="H3" s="6"/>
      <c r="I3" s="4"/>
      <c r="J3" s="63">
        <v>44622</v>
      </c>
      <c r="K3" s="6"/>
      <c r="L3" s="6"/>
      <c r="M3" s="6"/>
      <c r="N3" s="56"/>
      <c r="O3" s="137"/>
      <c r="P3" s="137"/>
      <c r="Q3" s="137"/>
      <c r="R3" s="137"/>
      <c r="S3" s="137"/>
      <c r="T3" s="137"/>
      <c r="U3" s="137"/>
      <c r="V3" s="137"/>
      <c r="W3" s="137"/>
      <c r="X3" s="137"/>
    </row>
    <row r="4" ht="15.75" spans="1:24">
      <c r="A4" s="144" t="s">
        <v>5</v>
      </c>
      <c r="B4" s="4"/>
      <c r="C4" s="5" t="s">
        <v>6</v>
      </c>
      <c r="D4" s="6"/>
      <c r="E4" s="6"/>
      <c r="F4" s="4"/>
      <c r="G4" s="145" t="s">
        <v>7</v>
      </c>
      <c r="H4" s="6"/>
      <c r="I4" s="4"/>
      <c r="J4" s="9" t="s">
        <v>8</v>
      </c>
      <c r="K4" s="6"/>
      <c r="L4" s="6"/>
      <c r="M4" s="6"/>
      <c r="N4" s="56"/>
      <c r="O4" s="137"/>
      <c r="P4" s="137"/>
      <c r="Q4" s="137"/>
      <c r="R4" s="137"/>
      <c r="S4" s="137"/>
      <c r="T4" s="137"/>
      <c r="U4" s="137"/>
      <c r="V4" s="137"/>
      <c r="W4" s="137"/>
      <c r="X4" s="137"/>
    </row>
    <row r="5" ht="15.75" spans="1:24">
      <c r="A5" s="144" t="s">
        <v>9</v>
      </c>
      <c r="B5" s="4"/>
      <c r="C5" s="5" t="s">
        <v>10</v>
      </c>
      <c r="D5" s="6"/>
      <c r="E5" s="6"/>
      <c r="F5" s="4"/>
      <c r="G5" s="145" t="s">
        <v>11</v>
      </c>
      <c r="H5" s="6"/>
      <c r="I5" s="4"/>
      <c r="J5" s="5" t="s">
        <v>12</v>
      </c>
      <c r="K5" s="6"/>
      <c r="L5" s="6"/>
      <c r="M5" s="6"/>
      <c r="N5" s="56"/>
      <c r="O5" s="137"/>
      <c r="P5" s="137"/>
      <c r="Q5" s="137"/>
      <c r="R5" s="137"/>
      <c r="S5" s="137"/>
      <c r="T5" s="137"/>
      <c r="U5" s="137"/>
      <c r="V5" s="137"/>
      <c r="W5" s="137"/>
      <c r="X5" s="137"/>
    </row>
    <row r="6" ht="15.75" spans="1:24">
      <c r="A6" s="144" t="s">
        <v>13</v>
      </c>
      <c r="B6" s="4"/>
      <c r="C6" s="5" t="s">
        <v>14</v>
      </c>
      <c r="D6" s="6"/>
      <c r="E6" s="6"/>
      <c r="F6" s="4"/>
      <c r="G6" s="145" t="s">
        <v>15</v>
      </c>
      <c r="H6" s="6"/>
      <c r="I6" s="4"/>
      <c r="J6" s="146" t="s">
        <v>16</v>
      </c>
      <c r="K6" s="6"/>
      <c r="L6" s="6"/>
      <c r="M6" s="6"/>
      <c r="N6" s="56"/>
      <c r="O6" s="137"/>
      <c r="P6" s="137"/>
      <c r="Q6" s="137"/>
      <c r="R6" s="137"/>
      <c r="S6" s="137"/>
      <c r="T6" s="137"/>
      <c r="U6" s="137"/>
      <c r="V6" s="137"/>
      <c r="W6" s="137"/>
      <c r="X6" s="137"/>
    </row>
    <row r="7" ht="15.75" spans="1:24">
      <c r="A7" s="144" t="s">
        <v>17</v>
      </c>
      <c r="B7" s="4"/>
      <c r="C7" s="146" t="e">
        <f>#REF!</f>
        <v>#REF!</v>
      </c>
      <c r="D7" s="6"/>
      <c r="E7" s="6"/>
      <c r="F7" s="4"/>
      <c r="G7" s="145" t="s">
        <v>18</v>
      </c>
      <c r="H7" s="6"/>
      <c r="I7" s="4"/>
      <c r="J7" s="197"/>
      <c r="K7" s="6"/>
      <c r="L7" s="6"/>
      <c r="M7" s="6"/>
      <c r="N7" s="56"/>
      <c r="O7" s="137"/>
      <c r="P7" s="137"/>
      <c r="Q7" s="137"/>
      <c r="R7" s="137"/>
      <c r="S7" s="137"/>
      <c r="T7" s="137"/>
      <c r="U7" s="137"/>
      <c r="V7" s="137"/>
      <c r="W7" s="137"/>
      <c r="X7" s="137"/>
    </row>
    <row r="8" ht="27.75" customHeight="1" spans="1:24">
      <c r="A8" s="147" t="s">
        <v>19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ht="22.5" customHeight="1" spans="1:24">
      <c r="A9" s="148" t="s">
        <v>20</v>
      </c>
      <c r="B9" s="70"/>
      <c r="C9" s="70"/>
      <c r="D9" s="70"/>
      <c r="E9" s="121"/>
      <c r="F9" s="149" t="s">
        <v>21</v>
      </c>
      <c r="G9" s="70"/>
      <c r="H9" s="70"/>
      <c r="I9" s="70"/>
      <c r="J9" s="70"/>
      <c r="K9" s="70"/>
      <c r="L9" s="149" t="s">
        <v>22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ht="36" customHeight="1" spans="1:24">
      <c r="A10" s="71" t="s">
        <v>23</v>
      </c>
      <c r="B10" s="71" t="s">
        <v>24</v>
      </c>
      <c r="C10" s="150"/>
      <c r="D10" s="72" t="s">
        <v>25</v>
      </c>
      <c r="E10" s="73" t="s">
        <v>26</v>
      </c>
      <c r="F10" s="151" t="s">
        <v>27</v>
      </c>
      <c r="G10" s="152" t="s">
        <v>28</v>
      </c>
      <c r="H10" s="153" t="s">
        <v>29</v>
      </c>
      <c r="I10" s="152" t="s">
        <v>30</v>
      </c>
      <c r="J10" s="152" t="s">
        <v>31</v>
      </c>
      <c r="K10" s="198" t="s">
        <v>32</v>
      </c>
      <c r="L10" s="199" t="s">
        <v>33</v>
      </c>
      <c r="M10" s="153" t="s">
        <v>34</v>
      </c>
      <c r="N10" s="200" t="s">
        <v>35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ht="18" customHeight="1" spans="1:24">
      <c r="A11" s="77"/>
      <c r="B11" s="78"/>
      <c r="C11" s="34"/>
      <c r="D11" s="154"/>
      <c r="E11" s="155"/>
      <c r="F11" s="156"/>
      <c r="G11" s="157"/>
      <c r="H11" s="158"/>
      <c r="I11" s="157"/>
      <c r="J11" s="157"/>
      <c r="K11" s="201"/>
      <c r="L11" s="202"/>
      <c r="M11" s="158"/>
      <c r="N11" s="2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ht="18" customHeight="1" spans="1:24">
      <c r="A12" s="159" t="s">
        <v>36</v>
      </c>
      <c r="B12" s="160" t="s">
        <v>37</v>
      </c>
      <c r="C12" s="6"/>
      <c r="D12" s="161" t="s">
        <v>38</v>
      </c>
      <c r="E12" s="162">
        <v>0.25</v>
      </c>
      <c r="F12" s="163">
        <f>'GRADED SPECS'!F12*2.54</f>
        <v>136.2075</v>
      </c>
      <c r="G12" s="164">
        <f>'GRADED SPECS'!G12*2.54</f>
        <v>137.4775</v>
      </c>
      <c r="H12" s="164">
        <f>'GRADED SPECS'!H12*2.54</f>
        <v>139.3825</v>
      </c>
      <c r="I12" s="164">
        <f>'GRADED SPECS'!I12*2.54</f>
        <v>141.2875</v>
      </c>
      <c r="J12" s="164">
        <f>'GRADED SPECS'!J12*2.54</f>
        <v>143.1925</v>
      </c>
      <c r="K12" s="164">
        <f>'GRADED SPECS'!K12*2.54</f>
        <v>145.0975</v>
      </c>
      <c r="L12" s="164">
        <f>'GRADED SPECS'!L12*2.54</f>
        <v>140.0175</v>
      </c>
      <c r="M12" s="164">
        <f>'GRADED SPECS'!M12*2.54</f>
        <v>142.24</v>
      </c>
      <c r="N12" s="164">
        <f>'GRADED SPECS'!N12*2.54</f>
        <v>144.4625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3" ht="18" customHeight="1" spans="1:24">
      <c r="A13" s="159" t="s">
        <v>36</v>
      </c>
      <c r="B13" s="165" t="s">
        <v>39</v>
      </c>
      <c r="C13" s="61"/>
      <c r="D13" s="161" t="s">
        <v>40</v>
      </c>
      <c r="E13" s="162">
        <v>0.25</v>
      </c>
      <c r="F13" s="163">
        <f>'GRADED SPECS'!F13*2.54</f>
        <v>131.445</v>
      </c>
      <c r="G13" s="164">
        <f>'GRADED SPECS'!G13*2.54</f>
        <v>133.35</v>
      </c>
      <c r="H13" s="164">
        <f>'GRADED SPECS'!H13*2.54</f>
        <v>134.62</v>
      </c>
      <c r="I13" s="164">
        <f>'GRADED SPECS'!I13*2.54</f>
        <v>135.89</v>
      </c>
      <c r="J13" s="164">
        <f>'GRADED SPECS'!J13*2.54</f>
        <v>137.16</v>
      </c>
      <c r="K13" s="164">
        <f>'GRADED SPECS'!K13*2.54</f>
        <v>138.43</v>
      </c>
      <c r="L13" s="164">
        <f>'GRADED SPECS'!L13*2.54</f>
        <v>136.8425</v>
      </c>
      <c r="M13" s="164">
        <f>'GRADED SPECS'!M13*2.54</f>
        <v>138.43</v>
      </c>
      <c r="N13" s="164">
        <f>'GRADED SPECS'!N13*2.54</f>
        <v>140.0175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</row>
    <row r="14" ht="18" customHeight="1" spans="1:24">
      <c r="A14" s="166"/>
      <c r="B14" s="85"/>
      <c r="C14" s="6"/>
      <c r="D14" s="167"/>
      <c r="E14" s="168"/>
      <c r="F14" s="163"/>
      <c r="G14" s="164"/>
      <c r="H14" s="164"/>
      <c r="I14" s="164"/>
      <c r="J14" s="164"/>
      <c r="K14" s="164"/>
      <c r="L14" s="164"/>
      <c r="M14" s="164"/>
      <c r="N14" s="164"/>
      <c r="O14" s="103"/>
      <c r="P14" s="103"/>
      <c r="Q14" s="103"/>
      <c r="R14" s="103"/>
      <c r="S14" s="103"/>
      <c r="T14" s="103"/>
      <c r="U14" s="103"/>
      <c r="V14" s="103"/>
      <c r="W14" s="103"/>
      <c r="X14" s="103"/>
    </row>
    <row r="15" ht="18" customHeight="1" spans="1:24">
      <c r="A15" s="159" t="s">
        <v>41</v>
      </c>
      <c r="B15" s="169" t="s">
        <v>42</v>
      </c>
      <c r="C15" s="6"/>
      <c r="D15" s="170" t="s">
        <v>43</v>
      </c>
      <c r="E15" s="168">
        <v>0.125</v>
      </c>
      <c r="F15" s="163">
        <f>'GRADED SPECS'!F15*2.54</f>
        <v>27.94</v>
      </c>
      <c r="G15" s="164">
        <f>'GRADED SPECS'!G15*2.54</f>
        <v>28.2575</v>
      </c>
      <c r="H15" s="164">
        <f>'GRADED SPECS'!H15*2.54</f>
        <v>28.575</v>
      </c>
      <c r="I15" s="164">
        <f>'GRADED SPECS'!I15*2.54</f>
        <v>28.8925</v>
      </c>
      <c r="J15" s="164">
        <f>'GRADED SPECS'!J15*2.54</f>
        <v>29.21</v>
      </c>
      <c r="K15" s="164">
        <f>'GRADED SPECS'!K15*2.54</f>
        <v>29.5275</v>
      </c>
      <c r="L15" s="164">
        <f>'GRADED SPECS'!L15*2.54</f>
        <v>31.4325</v>
      </c>
      <c r="M15" s="164">
        <f>'GRADED SPECS'!M15*2.54</f>
        <v>32.385</v>
      </c>
      <c r="N15" s="164">
        <f>'GRADED SPECS'!N15*2.54</f>
        <v>33.3375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</row>
    <row r="16" ht="18" customHeight="1" spans="1:24">
      <c r="A16" s="171" t="s">
        <v>41</v>
      </c>
      <c r="B16" s="169" t="s">
        <v>44</v>
      </c>
      <c r="C16" s="6"/>
      <c r="D16" s="170" t="s">
        <v>45</v>
      </c>
      <c r="E16" s="168">
        <v>0.125</v>
      </c>
      <c r="F16" s="163">
        <f>'GRADED SPECS'!F16*2.54</f>
        <v>20.32</v>
      </c>
      <c r="G16" s="164">
        <f>'GRADED SPECS'!G16*2.54</f>
        <v>20.32</v>
      </c>
      <c r="H16" s="164">
        <f>'GRADED SPECS'!H16*2.54</f>
        <v>20.32</v>
      </c>
      <c r="I16" s="164">
        <f>'GRADED SPECS'!I16*2.54</f>
        <v>20.32</v>
      </c>
      <c r="J16" s="164">
        <f>'GRADED SPECS'!J16*2.54</f>
        <v>20.32</v>
      </c>
      <c r="K16" s="164">
        <f>'GRADED SPECS'!K16*2.54</f>
        <v>20.32</v>
      </c>
      <c r="L16" s="164">
        <f>'GRADED SPECS'!L16*2.54</f>
        <v>20.0025</v>
      </c>
      <c r="M16" s="164">
        <f>'GRADED SPECS'!M16*2.54</f>
        <v>20.32</v>
      </c>
      <c r="N16" s="164">
        <f>'GRADED SPECS'!N16*2.54</f>
        <v>20.6375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</row>
    <row r="17" ht="18" customHeight="1" spans="1:24">
      <c r="A17" s="171" t="s">
        <v>41</v>
      </c>
      <c r="B17" s="169" t="s">
        <v>46</v>
      </c>
      <c r="C17" s="6"/>
      <c r="D17" s="170" t="s">
        <v>47</v>
      </c>
      <c r="E17" s="168">
        <v>0.25</v>
      </c>
      <c r="F17" s="163">
        <f>'GRADED SPECS'!F17*2.54</f>
        <v>20.955</v>
      </c>
      <c r="G17" s="164">
        <f>'GRADED SPECS'!G17*2.54</f>
        <v>20.955</v>
      </c>
      <c r="H17" s="164">
        <f>'GRADED SPECS'!H17*2.54</f>
        <v>20.955</v>
      </c>
      <c r="I17" s="164">
        <f>'GRADED SPECS'!I17*2.54</f>
        <v>20.955</v>
      </c>
      <c r="J17" s="164">
        <f>'GRADED SPECS'!J17*2.54</f>
        <v>20.955</v>
      </c>
      <c r="K17" s="164">
        <f>'GRADED SPECS'!K17*2.54</f>
        <v>20.955</v>
      </c>
      <c r="L17" s="164">
        <f>'GRADED SPECS'!L17*2.54</f>
        <v>21.2725</v>
      </c>
      <c r="M17" s="164">
        <f>'GRADED SPECS'!M17*2.54</f>
        <v>21.59</v>
      </c>
      <c r="N17" s="164">
        <f>'GRADED SPECS'!N17*2.54</f>
        <v>21.9075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</row>
    <row r="18" ht="18" customHeight="1" spans="1:24">
      <c r="A18" s="171" t="s">
        <v>41</v>
      </c>
      <c r="B18" s="169" t="s">
        <v>48</v>
      </c>
      <c r="C18" s="6"/>
      <c r="D18" s="170" t="s">
        <v>49</v>
      </c>
      <c r="E18" s="168">
        <v>0.125</v>
      </c>
      <c r="F18" s="163">
        <f>'GRADED SPECS'!F18*2.54</f>
        <v>5.08</v>
      </c>
      <c r="G18" s="164">
        <f>'GRADED SPECS'!G18*2.54</f>
        <v>5.08</v>
      </c>
      <c r="H18" s="164">
        <f>'GRADED SPECS'!H18*2.54</f>
        <v>5.08</v>
      </c>
      <c r="I18" s="164">
        <f>'GRADED SPECS'!I18*2.54</f>
        <v>5.08</v>
      </c>
      <c r="J18" s="164">
        <f>'GRADED SPECS'!J18*2.54</f>
        <v>5.08</v>
      </c>
      <c r="K18" s="164">
        <f>'GRADED SPECS'!K18*2.54</f>
        <v>5.08</v>
      </c>
      <c r="L18" s="164">
        <f>'GRADED SPECS'!L18*2.54</f>
        <v>5.08</v>
      </c>
      <c r="M18" s="164">
        <f>'GRADED SPECS'!M18*2.54</f>
        <v>5.08</v>
      </c>
      <c r="N18" s="164">
        <f>'GRADED SPECS'!N18*2.54</f>
        <v>5.08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</row>
    <row r="19" ht="18" customHeight="1" spans="1:24">
      <c r="A19" s="172"/>
      <c r="B19" s="169"/>
      <c r="C19" s="6"/>
      <c r="D19" s="173"/>
      <c r="E19" s="168"/>
      <c r="F19" s="163"/>
      <c r="G19" s="164"/>
      <c r="H19" s="164"/>
      <c r="I19" s="164"/>
      <c r="J19" s="164"/>
      <c r="K19" s="164"/>
      <c r="L19" s="164"/>
      <c r="M19" s="164"/>
      <c r="N19" s="164"/>
      <c r="O19" s="103"/>
      <c r="P19" s="103"/>
      <c r="Q19" s="103"/>
      <c r="R19" s="103"/>
      <c r="S19" s="103"/>
      <c r="T19" s="103"/>
      <c r="U19" s="103"/>
      <c r="V19" s="103"/>
      <c r="W19" s="103"/>
      <c r="X19" s="103"/>
    </row>
    <row r="20" ht="18" customHeight="1" spans="1:24">
      <c r="A20" s="172"/>
      <c r="B20" s="169" t="s">
        <v>50</v>
      </c>
      <c r="C20" s="6"/>
      <c r="D20" s="174" t="s">
        <v>51</v>
      </c>
      <c r="E20" s="168">
        <v>0.5</v>
      </c>
      <c r="F20" s="163">
        <f>'GRADED SPECS'!F20*2.54</f>
        <v>81.28</v>
      </c>
      <c r="G20" s="164">
        <f>'GRADED SPECS'!G20*2.54</f>
        <v>86.36</v>
      </c>
      <c r="H20" s="164">
        <f>'GRADED SPECS'!H20*2.54</f>
        <v>91.44</v>
      </c>
      <c r="I20" s="164">
        <f>'GRADED SPECS'!I20*2.54</f>
        <v>96.52</v>
      </c>
      <c r="J20" s="164">
        <f>'GRADED SPECS'!J20*2.54</f>
        <v>102.87</v>
      </c>
      <c r="K20" s="164">
        <f>'GRADED SPECS'!K20*2.54</f>
        <v>109.22</v>
      </c>
      <c r="L20" s="164">
        <f>'GRADED SPECS'!L20*2.54</f>
        <v>114.3</v>
      </c>
      <c r="M20" s="164">
        <f>'GRADED SPECS'!M20*2.54</f>
        <v>121.92</v>
      </c>
      <c r="N20" s="164">
        <f>'GRADED SPECS'!N20*2.54</f>
        <v>130.81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</row>
    <row r="21" ht="18" customHeight="1" spans="1:24">
      <c r="A21" s="172"/>
      <c r="B21" s="169" t="s">
        <v>52</v>
      </c>
      <c r="C21" s="6"/>
      <c r="D21" s="175" t="s">
        <v>53</v>
      </c>
      <c r="E21" s="168">
        <v>0</v>
      </c>
      <c r="F21" s="163">
        <f>'GRADED SPECS'!F21*2.54</f>
        <v>8.89</v>
      </c>
      <c r="G21" s="164">
        <f>'GRADED SPECS'!G21*2.54</f>
        <v>8.89</v>
      </c>
      <c r="H21" s="164">
        <f>'GRADED SPECS'!H21*2.54</f>
        <v>8.89</v>
      </c>
      <c r="I21" s="164">
        <f>'GRADED SPECS'!I21*2.54</f>
        <v>8.89</v>
      </c>
      <c r="J21" s="164">
        <f>'GRADED SPECS'!J21*2.54</f>
        <v>8.89</v>
      </c>
      <c r="K21" s="164">
        <f>'GRADED SPECS'!K21*2.54</f>
        <v>8.89</v>
      </c>
      <c r="L21" s="164">
        <f>'GRADED SPECS'!L21*2.54</f>
        <v>10.4775</v>
      </c>
      <c r="M21" s="164">
        <f>'GRADED SPECS'!M21*2.54</f>
        <v>10.4775</v>
      </c>
      <c r="N21" s="164">
        <f>'GRADED SPECS'!N21*2.54</f>
        <v>10.4775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</row>
    <row r="22" ht="18" customHeight="1" spans="1:24">
      <c r="A22" s="172"/>
      <c r="B22" s="169" t="s">
        <v>54</v>
      </c>
      <c r="C22" s="6"/>
      <c r="D22" s="170" t="s">
        <v>55</v>
      </c>
      <c r="E22" s="168">
        <v>0.5</v>
      </c>
      <c r="F22" s="163">
        <f>'GRADED SPECS'!F22*2.54</f>
        <v>74.93</v>
      </c>
      <c r="G22" s="164">
        <f>'GRADED SPECS'!G22*2.54</f>
        <v>80.01</v>
      </c>
      <c r="H22" s="164">
        <f>'GRADED SPECS'!H22*2.54</f>
        <v>85.09</v>
      </c>
      <c r="I22" s="164">
        <f>'GRADED SPECS'!I22*2.54</f>
        <v>90.17</v>
      </c>
      <c r="J22" s="164">
        <f>'GRADED SPECS'!J22*2.54</f>
        <v>96.52</v>
      </c>
      <c r="K22" s="164">
        <f>'GRADED SPECS'!K22*2.54</f>
        <v>102.87</v>
      </c>
      <c r="L22" s="164">
        <f>'GRADED SPECS'!L22*2.54</f>
        <v>106.68</v>
      </c>
      <c r="M22" s="164">
        <f>'GRADED SPECS'!M22*2.54</f>
        <v>114.3</v>
      </c>
      <c r="N22" s="164">
        <f>'GRADED SPECS'!N22*2.54</f>
        <v>123.19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</row>
    <row r="23" ht="18" customHeight="1" spans="1:24">
      <c r="A23" s="172"/>
      <c r="B23" s="169" t="s">
        <v>56</v>
      </c>
      <c r="C23" s="6"/>
      <c r="D23" s="170" t="s">
        <v>57</v>
      </c>
      <c r="E23" s="168">
        <v>0.5</v>
      </c>
      <c r="F23" s="163">
        <f>'GRADED SPECS'!F23*2.54</f>
        <v>69.85</v>
      </c>
      <c r="G23" s="164">
        <f>'GRADED SPECS'!G23*2.54</f>
        <v>74.93</v>
      </c>
      <c r="H23" s="164">
        <f>'GRADED SPECS'!H23*2.54</f>
        <v>80.01</v>
      </c>
      <c r="I23" s="164">
        <f>'GRADED SPECS'!I23*2.54</f>
        <v>85.09</v>
      </c>
      <c r="J23" s="164">
        <f>'GRADED SPECS'!J23*2.54</f>
        <v>91.44</v>
      </c>
      <c r="K23" s="164">
        <f>'GRADED SPECS'!K23*2.54</f>
        <v>97.79</v>
      </c>
      <c r="L23" s="164">
        <f>'GRADED SPECS'!L23*2.54</f>
        <v>102.87</v>
      </c>
      <c r="M23" s="164">
        <f>'GRADED SPECS'!M23*2.54</f>
        <v>110.49</v>
      </c>
      <c r="N23" s="164">
        <f>'GRADED SPECS'!N23*2.54</f>
        <v>119.38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</row>
    <row r="24" ht="18" customHeight="1" spans="1:24">
      <c r="A24" s="172"/>
      <c r="B24" s="169" t="s">
        <v>58</v>
      </c>
      <c r="C24" s="6"/>
      <c r="D24" s="170" t="s">
        <v>59</v>
      </c>
      <c r="E24" s="168">
        <v>0</v>
      </c>
      <c r="F24" s="163">
        <f>'GRADED SPECS'!F24*2.54</f>
        <v>17.78</v>
      </c>
      <c r="G24" s="164">
        <f>'GRADED SPECS'!G24*2.54</f>
        <v>17.78</v>
      </c>
      <c r="H24" s="164">
        <f>'GRADED SPECS'!H24*2.54</f>
        <v>17.78</v>
      </c>
      <c r="I24" s="164">
        <f>'GRADED SPECS'!I24*2.54</f>
        <v>17.78</v>
      </c>
      <c r="J24" s="164">
        <f>'GRADED SPECS'!J24*2.54</f>
        <v>17.78</v>
      </c>
      <c r="K24" s="164">
        <f>'GRADED SPECS'!K24*2.54</f>
        <v>17.78</v>
      </c>
      <c r="L24" s="164">
        <f>'GRADED SPECS'!L24*2.54</f>
        <v>20.955</v>
      </c>
      <c r="M24" s="164">
        <f>'GRADED SPECS'!M24*2.54</f>
        <v>20.955</v>
      </c>
      <c r="N24" s="164">
        <f>'GRADED SPECS'!N24*2.54</f>
        <v>20.955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</row>
    <row r="25" ht="18" customHeight="1" spans="1:24">
      <c r="A25" s="172"/>
      <c r="B25" s="169" t="s">
        <v>60</v>
      </c>
      <c r="C25" s="6"/>
      <c r="D25" s="170" t="s">
        <v>61</v>
      </c>
      <c r="E25" s="168">
        <v>0.5</v>
      </c>
      <c r="F25" s="163">
        <f>'GRADED SPECS'!F25*2.54</f>
        <v>103.505</v>
      </c>
      <c r="G25" s="164">
        <f>'GRADED SPECS'!G25*2.54</f>
        <v>108.585</v>
      </c>
      <c r="H25" s="164">
        <f>'GRADED SPECS'!H25*2.54</f>
        <v>113.665</v>
      </c>
      <c r="I25" s="164">
        <f>'GRADED SPECS'!I25*2.54</f>
        <v>118.745</v>
      </c>
      <c r="J25" s="164">
        <f>'GRADED SPECS'!J25*2.54</f>
        <v>125.095</v>
      </c>
      <c r="K25" s="164">
        <f>'GRADED SPECS'!K25*2.54</f>
        <v>131.445</v>
      </c>
      <c r="L25" s="164">
        <f>'GRADED SPECS'!L25*2.54</f>
        <v>146.685</v>
      </c>
      <c r="M25" s="164">
        <f>'GRADED SPECS'!M25*2.54</f>
        <v>154.305</v>
      </c>
      <c r="N25" s="164">
        <f>'GRADED SPECS'!N25*2.54</f>
        <v>163.195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</row>
    <row r="26" ht="18" customHeight="1" spans="1:24">
      <c r="A26" s="172"/>
      <c r="B26" s="169"/>
      <c r="C26" s="6"/>
      <c r="D26" s="176"/>
      <c r="E26" s="168"/>
      <c r="F26" s="163"/>
      <c r="G26" s="164"/>
      <c r="H26" s="164"/>
      <c r="I26" s="164"/>
      <c r="J26" s="164"/>
      <c r="K26" s="164"/>
      <c r="L26" s="164"/>
      <c r="M26" s="164"/>
      <c r="N26" s="164"/>
      <c r="O26" s="103"/>
      <c r="P26" s="103"/>
      <c r="Q26" s="103"/>
      <c r="R26" s="103"/>
      <c r="S26" s="103"/>
      <c r="T26" s="103"/>
      <c r="U26" s="103"/>
      <c r="V26" s="103"/>
      <c r="W26" s="103"/>
      <c r="X26" s="103"/>
    </row>
    <row r="27" ht="18" customHeight="1" spans="1:24">
      <c r="A27" s="171" t="s">
        <v>41</v>
      </c>
      <c r="B27" s="169" t="s">
        <v>62</v>
      </c>
      <c r="C27" s="6"/>
      <c r="D27" s="177" t="s">
        <v>63</v>
      </c>
      <c r="E27" s="178">
        <v>0.25</v>
      </c>
      <c r="F27" s="163">
        <f>'GRADED SPECS'!F27*2.54</f>
        <v>68.58</v>
      </c>
      <c r="G27" s="164">
        <f>'GRADED SPECS'!G27*2.54</f>
        <v>71.12</v>
      </c>
      <c r="H27" s="164">
        <f>'GRADED SPECS'!H27*2.54</f>
        <v>73.66</v>
      </c>
      <c r="I27" s="164">
        <f>'GRADED SPECS'!I27*2.54</f>
        <v>76.2</v>
      </c>
      <c r="J27" s="164">
        <f>'GRADED SPECS'!J27*2.54</f>
        <v>79.375</v>
      </c>
      <c r="K27" s="164">
        <f>'GRADED SPECS'!K27*2.54</f>
        <v>82.55</v>
      </c>
      <c r="L27" s="164">
        <f>'GRADED SPECS'!L27*2.54</f>
        <v>91.44</v>
      </c>
      <c r="M27" s="164">
        <f>'GRADED SPECS'!M27*2.54</f>
        <v>95.25</v>
      </c>
      <c r="N27" s="164">
        <f>'GRADED SPECS'!N27*2.54</f>
        <v>99.695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</row>
    <row r="28" ht="18" customHeight="1" spans="1:24">
      <c r="A28" s="171" t="s">
        <v>41</v>
      </c>
      <c r="B28" s="169" t="s">
        <v>64</v>
      </c>
      <c r="C28" s="6"/>
      <c r="D28" s="177" t="s">
        <v>65</v>
      </c>
      <c r="E28" s="178">
        <v>0.25</v>
      </c>
      <c r="F28" s="163">
        <f>'GRADED SPECS'!F28*2.54</f>
        <v>70.8025</v>
      </c>
      <c r="G28" s="164">
        <f>'GRADED SPECS'!G28*2.54</f>
        <v>73.3425</v>
      </c>
      <c r="H28" s="164">
        <f>'GRADED SPECS'!H28*2.54</f>
        <v>75.8825</v>
      </c>
      <c r="I28" s="164">
        <f>'GRADED SPECS'!I28*2.54</f>
        <v>78.4225</v>
      </c>
      <c r="J28" s="164">
        <f>'GRADED SPECS'!J28*2.54</f>
        <v>81.5975</v>
      </c>
      <c r="K28" s="164">
        <f>'GRADED SPECS'!K28*2.54</f>
        <v>84.1375</v>
      </c>
      <c r="L28" s="164">
        <f>'GRADED SPECS'!L28*2.54</f>
        <v>80.01</v>
      </c>
      <c r="M28" s="164">
        <f>'GRADED SPECS'!M28*2.54</f>
        <v>82.55</v>
      </c>
      <c r="N28" s="164">
        <f>'GRADED SPECS'!N28*2.54</f>
        <v>85.725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</row>
    <row r="29" ht="18" customHeight="1" spans="1:24">
      <c r="A29" s="171" t="s">
        <v>41</v>
      </c>
      <c r="B29" s="169" t="s">
        <v>66</v>
      </c>
      <c r="C29" s="6"/>
      <c r="D29" s="177" t="s">
        <v>67</v>
      </c>
      <c r="E29" s="179">
        <v>0.125</v>
      </c>
      <c r="F29" s="163">
        <f>'GRADED SPECS'!F29*2.54</f>
        <v>31.115</v>
      </c>
      <c r="G29" s="164">
        <f>'GRADED SPECS'!G29*2.54</f>
        <v>31.75</v>
      </c>
      <c r="H29" s="164">
        <f>'GRADED SPECS'!H29*2.54</f>
        <v>32.385</v>
      </c>
      <c r="I29" s="164">
        <f>'GRADED SPECS'!I29*2.54</f>
        <v>33.02</v>
      </c>
      <c r="J29" s="164">
        <f>'GRADED SPECS'!J29*2.54</f>
        <v>33.655</v>
      </c>
      <c r="K29" s="164">
        <f>'GRADED SPECS'!K29*2.54</f>
        <v>34.6075</v>
      </c>
      <c r="L29" s="164">
        <f>'GRADED SPECS'!L29*2.54</f>
        <v>40.9575</v>
      </c>
      <c r="M29" s="164">
        <f>'GRADED SPECS'!M29*2.54</f>
        <v>41.91</v>
      </c>
      <c r="N29" s="164">
        <f>'GRADED SPECS'!N29*2.54</f>
        <v>42.8625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</row>
    <row r="30" ht="18" customHeight="1" spans="1:24">
      <c r="A30" s="171" t="s">
        <v>41</v>
      </c>
      <c r="B30" s="169" t="s">
        <v>68</v>
      </c>
      <c r="C30" s="6"/>
      <c r="D30" s="177" t="s">
        <v>69</v>
      </c>
      <c r="E30" s="179">
        <v>0.125</v>
      </c>
      <c r="F30" s="163">
        <f>'GRADED SPECS'!F30*2.54</f>
        <v>42.545</v>
      </c>
      <c r="G30" s="164">
        <f>'GRADED SPECS'!G30*2.54</f>
        <v>43.18</v>
      </c>
      <c r="H30" s="164">
        <f>'GRADED SPECS'!H30*2.54</f>
        <v>43.815</v>
      </c>
      <c r="I30" s="164">
        <f>'GRADED SPECS'!I30*2.54</f>
        <v>44.45</v>
      </c>
      <c r="J30" s="164">
        <f>'GRADED SPECS'!J30*2.54</f>
        <v>45.085</v>
      </c>
      <c r="K30" s="164">
        <f>'GRADED SPECS'!K30*2.54</f>
        <v>46.0375</v>
      </c>
      <c r="L30" s="164">
        <f>'GRADED SPECS'!L30*2.54</f>
        <v>56.1975</v>
      </c>
      <c r="M30" s="164">
        <f>'GRADED SPECS'!M30*2.54</f>
        <v>57.15</v>
      </c>
      <c r="N30" s="164">
        <f>'GRADED SPECS'!N30*2.54</f>
        <v>58.1025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</row>
    <row r="31" ht="18" customHeight="1" spans="1:24">
      <c r="A31" s="84"/>
      <c r="B31" s="169" t="s">
        <v>70</v>
      </c>
      <c r="C31" s="6"/>
      <c r="D31" s="170" t="s">
        <v>71</v>
      </c>
      <c r="E31" s="179">
        <v>0.25</v>
      </c>
      <c r="F31" s="163">
        <f>'GRADED SPECS'!F31*2.54</f>
        <v>78.74</v>
      </c>
      <c r="G31" s="164">
        <f>'GRADED SPECS'!G31*2.54</f>
        <v>79.375</v>
      </c>
      <c r="H31" s="164">
        <f>'GRADED SPECS'!H31*2.54</f>
        <v>80.01</v>
      </c>
      <c r="I31" s="164">
        <f>'GRADED SPECS'!I31*2.54</f>
        <v>80.645</v>
      </c>
      <c r="J31" s="164">
        <f>'GRADED SPECS'!J31*2.54</f>
        <v>81.28</v>
      </c>
      <c r="K31" s="164">
        <f>'GRADED SPECS'!K31*2.54</f>
        <v>81.5975</v>
      </c>
      <c r="L31" s="164">
        <f>'GRADED SPECS'!L31*2.54</f>
        <v>73.3425</v>
      </c>
      <c r="M31" s="164">
        <f>'GRADED SPECS'!M31*2.54</f>
        <v>73.66</v>
      </c>
      <c r="N31" s="164">
        <f>'GRADED SPECS'!N31*2.54</f>
        <v>73.9775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</row>
    <row r="32" ht="18" customHeight="1" spans="1:24">
      <c r="A32" s="84"/>
      <c r="B32" s="169"/>
      <c r="C32" s="6"/>
      <c r="D32" s="170"/>
      <c r="E32" s="168"/>
      <c r="F32" s="163"/>
      <c r="G32" s="164"/>
      <c r="H32" s="164"/>
      <c r="I32" s="164"/>
      <c r="J32" s="164"/>
      <c r="K32" s="164"/>
      <c r="L32" s="164"/>
      <c r="M32" s="164"/>
      <c r="N32" s="164"/>
      <c r="O32" s="103"/>
      <c r="P32" s="103"/>
      <c r="Q32" s="103"/>
      <c r="R32" s="103"/>
      <c r="S32" s="103"/>
      <c r="T32" s="103"/>
      <c r="U32" s="103"/>
      <c r="V32" s="103"/>
      <c r="W32" s="103"/>
      <c r="X32" s="103"/>
    </row>
    <row r="33" ht="18" customHeight="1" spans="1:24">
      <c r="A33" s="180" t="s">
        <v>72</v>
      </c>
      <c r="B33" s="181" t="s">
        <v>62</v>
      </c>
      <c r="C33" s="6"/>
      <c r="D33" s="177" t="s">
        <v>73</v>
      </c>
      <c r="E33" s="182">
        <v>0.25</v>
      </c>
      <c r="F33" s="163">
        <f>'GRADED SPECS'!F33*2.54</f>
        <v>67.31</v>
      </c>
      <c r="G33" s="164">
        <f>'GRADED SPECS'!G33*2.54</f>
        <v>69.85</v>
      </c>
      <c r="H33" s="164">
        <f>'GRADED SPECS'!H33*2.54</f>
        <v>72.39</v>
      </c>
      <c r="I33" s="164">
        <f>'GRADED SPECS'!I33*2.54</f>
        <v>74.93</v>
      </c>
      <c r="J33" s="164">
        <f>'GRADED SPECS'!J33*2.54</f>
        <v>78.105</v>
      </c>
      <c r="K33" s="164">
        <f>'GRADED SPECS'!K33*2.54</f>
        <v>81.28</v>
      </c>
      <c r="L33" s="164">
        <f>'GRADED SPECS'!L33*2.54</f>
        <v>90.17</v>
      </c>
      <c r="M33" s="164">
        <f>'GRADED SPECS'!M33*2.54</f>
        <v>93.98</v>
      </c>
      <c r="N33" s="164">
        <f>'GRADED SPECS'!N33*2.54</f>
        <v>98.425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</row>
    <row r="34" ht="18" customHeight="1" spans="1:24">
      <c r="A34" s="183" t="s">
        <v>72</v>
      </c>
      <c r="B34" s="184" t="s">
        <v>64</v>
      </c>
      <c r="C34" s="61"/>
      <c r="D34" s="177" t="s">
        <v>74</v>
      </c>
      <c r="E34" s="182">
        <v>0.25</v>
      </c>
      <c r="F34" s="163">
        <f>'GRADED SPECS'!F34*2.54</f>
        <v>67.31</v>
      </c>
      <c r="G34" s="164">
        <f>'GRADED SPECS'!G34*2.54</f>
        <v>69.85</v>
      </c>
      <c r="H34" s="164">
        <f>'GRADED SPECS'!H34*2.54</f>
        <v>72.39</v>
      </c>
      <c r="I34" s="164">
        <f>'GRADED SPECS'!I34*2.54</f>
        <v>74.93</v>
      </c>
      <c r="J34" s="164">
        <f>'GRADED SPECS'!J34*2.54</f>
        <v>78.105</v>
      </c>
      <c r="K34" s="164">
        <f>'GRADED SPECS'!K34*2.54</f>
        <v>80.645</v>
      </c>
      <c r="L34" s="164">
        <f>'GRADED SPECS'!L34*2.54</f>
        <v>81.28</v>
      </c>
      <c r="M34" s="164">
        <f>'GRADED SPECS'!M34*2.54</f>
        <v>83.82</v>
      </c>
      <c r="N34" s="164">
        <f>'GRADED SPECS'!N34*2.54</f>
        <v>86.995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</row>
    <row r="35" ht="18" customHeight="1" spans="1:24">
      <c r="A35" s="183" t="s">
        <v>72</v>
      </c>
      <c r="B35" s="184" t="s">
        <v>66</v>
      </c>
      <c r="C35" s="61"/>
      <c r="D35" s="177" t="s">
        <v>75</v>
      </c>
      <c r="E35" s="162">
        <v>0.125</v>
      </c>
      <c r="F35" s="163">
        <f>'GRADED SPECS'!F35*2.54</f>
        <v>30.48</v>
      </c>
      <c r="G35" s="164">
        <f>'GRADED SPECS'!G35*2.54</f>
        <v>31.115</v>
      </c>
      <c r="H35" s="164">
        <f>'GRADED SPECS'!H35*2.54</f>
        <v>31.75</v>
      </c>
      <c r="I35" s="164">
        <f>'GRADED SPECS'!I35*2.54</f>
        <v>32.385</v>
      </c>
      <c r="J35" s="164">
        <f>'GRADED SPECS'!J35*2.54</f>
        <v>33.02</v>
      </c>
      <c r="K35" s="164">
        <f>'GRADED SPECS'!K35*2.54</f>
        <v>33.9725</v>
      </c>
      <c r="L35" s="164">
        <f>'GRADED SPECS'!L35*2.54</f>
        <v>41.5925</v>
      </c>
      <c r="M35" s="164">
        <f>'GRADED SPECS'!M35*2.54</f>
        <v>42.545</v>
      </c>
      <c r="N35" s="164">
        <f>'GRADED SPECS'!N35*2.54</f>
        <v>43.4975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</row>
    <row r="36" ht="18" customHeight="1" spans="1:24">
      <c r="A36" s="183" t="s">
        <v>72</v>
      </c>
      <c r="B36" s="184" t="s">
        <v>68</v>
      </c>
      <c r="C36" s="61"/>
      <c r="D36" s="177" t="s">
        <v>76</v>
      </c>
      <c r="E36" s="162">
        <v>0.125</v>
      </c>
      <c r="F36" s="163">
        <f>'GRADED SPECS'!F36*2.54</f>
        <v>42.2275</v>
      </c>
      <c r="G36" s="164">
        <f>'GRADED SPECS'!G36*2.54</f>
        <v>42.8625</v>
      </c>
      <c r="H36" s="164">
        <f>'GRADED SPECS'!H36*2.54</f>
        <v>43.4975</v>
      </c>
      <c r="I36" s="164">
        <f>'GRADED SPECS'!I36*2.54</f>
        <v>44.1325</v>
      </c>
      <c r="J36" s="164">
        <f>'GRADED SPECS'!J36*2.54</f>
        <v>44.7675</v>
      </c>
      <c r="K36" s="164">
        <f>'GRADED SPECS'!K36*2.54</f>
        <v>45.72</v>
      </c>
      <c r="L36" s="164">
        <f>'GRADED SPECS'!L36*2.54</f>
        <v>56.1975</v>
      </c>
      <c r="M36" s="164">
        <f>'GRADED SPECS'!M36*2.54</f>
        <v>57.15</v>
      </c>
      <c r="N36" s="164">
        <f>'GRADED SPECS'!N36*2.54</f>
        <v>58.1025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</row>
    <row r="37" ht="18" customHeight="1" spans="1:24">
      <c r="A37" s="183" t="s">
        <v>72</v>
      </c>
      <c r="B37" s="184" t="s">
        <v>70</v>
      </c>
      <c r="C37" s="61"/>
      <c r="D37" s="170" t="s">
        <v>77</v>
      </c>
      <c r="E37" s="162">
        <v>0.25</v>
      </c>
      <c r="F37" s="163">
        <f>'GRADED SPECS'!F37*2.54</f>
        <v>75.2475</v>
      </c>
      <c r="G37" s="164">
        <f>'GRADED SPECS'!G37*2.54</f>
        <v>75.8825</v>
      </c>
      <c r="H37" s="164">
        <f>'GRADED SPECS'!H37*2.54</f>
        <v>76.5175</v>
      </c>
      <c r="I37" s="164">
        <f>'GRADED SPECS'!I37*2.54</f>
        <v>77.1525</v>
      </c>
      <c r="J37" s="164">
        <f>'GRADED SPECS'!J37*2.54</f>
        <v>77.7875</v>
      </c>
      <c r="K37" s="164">
        <f>'GRADED SPECS'!K37*2.54</f>
        <v>78.105</v>
      </c>
      <c r="L37" s="164">
        <f>'GRADED SPECS'!L37*2.54</f>
        <v>71.4375</v>
      </c>
      <c r="M37" s="164">
        <f>'GRADED SPECS'!M37*2.54</f>
        <v>71.755</v>
      </c>
      <c r="N37" s="164">
        <f>'GRADED SPECS'!N37*2.54</f>
        <v>72.0725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</row>
    <row r="38" ht="18" customHeight="1" spans="1:24">
      <c r="A38" s="84"/>
      <c r="B38" s="169"/>
      <c r="C38" s="6"/>
      <c r="D38" s="170"/>
      <c r="E38" s="168"/>
      <c r="F38" s="163"/>
      <c r="G38" s="164"/>
      <c r="H38" s="164"/>
      <c r="I38" s="164"/>
      <c r="J38" s="164"/>
      <c r="K38" s="164"/>
      <c r="L38" s="164"/>
      <c r="M38" s="164"/>
      <c r="N38" s="164"/>
      <c r="O38" s="103"/>
      <c r="P38" s="103"/>
      <c r="Q38" s="103"/>
      <c r="R38" s="103"/>
      <c r="S38" s="103"/>
      <c r="T38" s="103"/>
      <c r="U38" s="103"/>
      <c r="V38" s="103"/>
      <c r="W38" s="103"/>
      <c r="X38" s="103"/>
    </row>
    <row r="39" ht="18" customHeight="1" spans="1:24">
      <c r="A39" s="185"/>
      <c r="B39" s="169" t="s">
        <v>78</v>
      </c>
      <c r="C39" s="6"/>
      <c r="D39" s="170" t="s">
        <v>79</v>
      </c>
      <c r="E39" s="168">
        <v>0.125</v>
      </c>
      <c r="F39" s="163">
        <f>'GRADED SPECS'!F39*2.54</f>
        <v>4.7625</v>
      </c>
      <c r="G39" s="164">
        <f>'GRADED SPECS'!G39*2.54</f>
        <v>5.08</v>
      </c>
      <c r="H39" s="164">
        <f>'GRADED SPECS'!H39*2.54</f>
        <v>5.3975</v>
      </c>
      <c r="I39" s="164">
        <f>'GRADED SPECS'!I39*2.54</f>
        <v>5.715</v>
      </c>
      <c r="J39" s="164">
        <f>'GRADED SPECS'!J39*2.54</f>
        <v>6.0325</v>
      </c>
      <c r="K39" s="164">
        <f>'GRADED SPECS'!K39*2.54</f>
        <v>6.35</v>
      </c>
      <c r="L39" s="164">
        <f>'GRADED SPECS'!L39*2.54</f>
        <v>6.0325</v>
      </c>
      <c r="M39" s="164">
        <f>'GRADED SPECS'!M39*2.54</f>
        <v>6.6675</v>
      </c>
      <c r="N39" s="164">
        <f>'GRADED SPECS'!N39*2.54</f>
        <v>7.3025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</row>
    <row r="40" ht="18" customHeight="1" spans="1:24">
      <c r="A40" s="185"/>
      <c r="B40" s="169" t="s">
        <v>80</v>
      </c>
      <c r="C40" s="6"/>
      <c r="D40" s="170" t="s">
        <v>81</v>
      </c>
      <c r="E40" s="168">
        <v>0.25</v>
      </c>
      <c r="F40" s="163">
        <f>'GRADED SPECS'!F40*2.54</f>
        <v>41.91</v>
      </c>
      <c r="G40" s="164">
        <f>'GRADED SPECS'!G40*2.54</f>
        <v>44.45</v>
      </c>
      <c r="H40" s="164">
        <f>'GRADED SPECS'!H40*2.54</f>
        <v>46.99</v>
      </c>
      <c r="I40" s="164">
        <f>'GRADED SPECS'!I40*2.54</f>
        <v>49.53</v>
      </c>
      <c r="J40" s="164">
        <f>'GRADED SPECS'!J40*2.54</f>
        <v>52.705</v>
      </c>
      <c r="K40" s="164">
        <f>'GRADED SPECS'!K40*2.54</f>
        <v>55.88</v>
      </c>
      <c r="L40" s="164">
        <f>'GRADED SPECS'!L40*2.54</f>
        <v>55.245</v>
      </c>
      <c r="M40" s="164">
        <f>'GRADED SPECS'!M40*2.54</f>
        <v>59.055</v>
      </c>
      <c r="N40" s="164">
        <f>'GRADED SPECS'!N40*2.54</f>
        <v>63.5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</row>
    <row r="41" ht="18" customHeight="1" spans="1:24">
      <c r="A41" s="84"/>
      <c r="B41" s="169" t="s">
        <v>82</v>
      </c>
      <c r="C41" s="6"/>
      <c r="D41" s="170" t="s">
        <v>83</v>
      </c>
      <c r="E41" s="168">
        <v>0.125</v>
      </c>
      <c r="F41" s="163">
        <f>'GRADED SPECS'!F41*2.54</f>
        <v>2.54</v>
      </c>
      <c r="G41" s="164">
        <f>'GRADED SPECS'!G41*2.54</f>
        <v>2.8575</v>
      </c>
      <c r="H41" s="164">
        <f>'GRADED SPECS'!H41*2.54</f>
        <v>3.175</v>
      </c>
      <c r="I41" s="164">
        <f>'GRADED SPECS'!I41*2.54</f>
        <v>3.4925</v>
      </c>
      <c r="J41" s="164">
        <f>'GRADED SPECS'!J41*2.54</f>
        <v>3.81</v>
      </c>
      <c r="K41" s="164">
        <f>'GRADED SPECS'!K41*2.54</f>
        <v>4.1275</v>
      </c>
      <c r="L41" s="164">
        <f>'GRADED SPECS'!L41*2.54</f>
        <v>4.7625</v>
      </c>
      <c r="M41" s="164">
        <f>'GRADED SPECS'!M41*2.54</f>
        <v>5.08</v>
      </c>
      <c r="N41" s="164">
        <f>'GRADED SPECS'!N41*2.54</f>
        <v>5.3975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</row>
    <row r="42" ht="18" customHeight="1" spans="1:24">
      <c r="A42" s="84"/>
      <c r="B42" s="169" t="s">
        <v>84</v>
      </c>
      <c r="C42" s="6"/>
      <c r="D42" s="170" t="s">
        <v>85</v>
      </c>
      <c r="E42" s="168">
        <v>0.125</v>
      </c>
      <c r="F42" s="163">
        <f>'GRADED SPECS'!F42*2.54</f>
        <v>22.225</v>
      </c>
      <c r="G42" s="164">
        <f>'GRADED SPECS'!G42*2.54</f>
        <v>22.86</v>
      </c>
      <c r="H42" s="164">
        <f>'GRADED SPECS'!H42*2.54</f>
        <v>23.495</v>
      </c>
      <c r="I42" s="164">
        <f>'GRADED SPECS'!I42*2.54</f>
        <v>24.13</v>
      </c>
      <c r="J42" s="164">
        <f>'GRADED SPECS'!J42*2.54</f>
        <v>24.765</v>
      </c>
      <c r="K42" s="164">
        <f>'GRADED SPECS'!K42*2.54</f>
        <v>25.4</v>
      </c>
      <c r="L42" s="164">
        <f>'GRADED SPECS'!L42*2.54</f>
        <v>25.7175</v>
      </c>
      <c r="M42" s="164">
        <f>'GRADED SPECS'!M42*2.54</f>
        <v>26.67</v>
      </c>
      <c r="N42" s="164">
        <f>'GRADED SPECS'!N42*2.54</f>
        <v>27.6225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</row>
    <row r="43" ht="18" customHeight="1" spans="1:24">
      <c r="A43" s="84"/>
      <c r="B43" s="169" t="s">
        <v>86</v>
      </c>
      <c r="C43" s="6"/>
      <c r="D43" s="170" t="s">
        <v>87</v>
      </c>
      <c r="E43" s="168">
        <v>0.125</v>
      </c>
      <c r="F43" s="163">
        <f>'GRADED SPECS'!F43*2.54</f>
        <v>17.78</v>
      </c>
      <c r="G43" s="164">
        <f>'GRADED SPECS'!G43*2.54</f>
        <v>18.415</v>
      </c>
      <c r="H43" s="164">
        <f>'GRADED SPECS'!H43*2.54</f>
        <v>19.05</v>
      </c>
      <c r="I43" s="164">
        <f>'GRADED SPECS'!I43*2.54</f>
        <v>19.685</v>
      </c>
      <c r="J43" s="164">
        <f>'GRADED SPECS'!J43*2.54</f>
        <v>20.32</v>
      </c>
      <c r="K43" s="164">
        <f>'GRADED SPECS'!K43*2.54</f>
        <v>20.955</v>
      </c>
      <c r="L43" s="164">
        <f>'GRADED SPECS'!L43*2.54</f>
        <v>23.1775</v>
      </c>
      <c r="M43" s="164">
        <f>'GRADED SPECS'!M43*2.54</f>
        <v>24.13</v>
      </c>
      <c r="N43" s="164">
        <f>'GRADED SPECS'!N43*2.54</f>
        <v>25.0825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</row>
    <row r="44" ht="18" customHeight="1" spans="1:24">
      <c r="A44" s="84"/>
      <c r="B44" s="169" t="s">
        <v>88</v>
      </c>
      <c r="C44" s="6"/>
      <c r="D44" s="170" t="s">
        <v>89</v>
      </c>
      <c r="E44" s="168">
        <v>0</v>
      </c>
      <c r="F44" s="163">
        <f>'GRADED SPECS'!F44*2.54</f>
        <v>0.635</v>
      </c>
      <c r="G44" s="164">
        <f>'GRADED SPECS'!G44*2.54</f>
        <v>0.635</v>
      </c>
      <c r="H44" s="164">
        <f>'GRADED SPECS'!H44*2.54</f>
        <v>0.635</v>
      </c>
      <c r="I44" s="164">
        <f>'GRADED SPECS'!I44*2.54</f>
        <v>0.635</v>
      </c>
      <c r="J44" s="164">
        <f>'GRADED SPECS'!J44*2.54</f>
        <v>0.635</v>
      </c>
      <c r="K44" s="164">
        <f>'GRADED SPECS'!K44*2.54</f>
        <v>0.635</v>
      </c>
      <c r="L44" s="164">
        <f>'GRADED SPECS'!L44*2.54</f>
        <v>0.9525</v>
      </c>
      <c r="M44" s="164">
        <f>'GRADED SPECS'!M44*2.54</f>
        <v>0.9525</v>
      </c>
      <c r="N44" s="164">
        <f>'GRADED SPECS'!N44*2.54</f>
        <v>0.9525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</row>
    <row r="45" ht="18" customHeight="1" spans="1:24">
      <c r="A45" s="186" t="s">
        <v>90</v>
      </c>
      <c r="B45" s="187" t="s">
        <v>91</v>
      </c>
      <c r="C45" s="188"/>
      <c r="D45" s="170" t="s">
        <v>92</v>
      </c>
      <c r="E45" s="168">
        <v>0.125</v>
      </c>
      <c r="F45" s="163">
        <f>'GRADED SPECS'!F45*2.54</f>
        <v>52.07</v>
      </c>
      <c r="G45" s="164">
        <f>'GRADED SPECS'!G45*2.54</f>
        <v>52.07</v>
      </c>
      <c r="H45" s="164">
        <f>'GRADED SPECS'!H45*2.54</f>
        <v>52.07</v>
      </c>
      <c r="I45" s="164">
        <f>'GRADED SPECS'!I45*2.54</f>
        <v>52.07</v>
      </c>
      <c r="J45" s="164">
        <f>'GRADED SPECS'!J45*2.54</f>
        <v>52.07</v>
      </c>
      <c r="K45" s="164">
        <f>'GRADED SPECS'!K45*2.54</f>
        <v>52.07</v>
      </c>
      <c r="L45" s="164">
        <f>'GRADED SPECS'!L45*2.54</f>
        <v>57.15</v>
      </c>
      <c r="M45" s="164">
        <f>'GRADED SPECS'!M45*2.54</f>
        <v>57.15</v>
      </c>
      <c r="N45" s="164">
        <f>'GRADED SPECS'!N45*2.54</f>
        <v>57.15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</row>
    <row r="46" ht="18" customHeight="1" spans="1:24">
      <c r="A46" s="186" t="s">
        <v>90</v>
      </c>
      <c r="B46" s="189" t="s">
        <v>93</v>
      </c>
      <c r="C46" s="61"/>
      <c r="D46" s="170" t="s">
        <v>94</v>
      </c>
      <c r="E46" s="168">
        <v>0.125</v>
      </c>
      <c r="F46" s="163">
        <f>'GRADED SPECS'!F46*2.54</f>
        <v>0.635</v>
      </c>
      <c r="G46" s="164">
        <f>'GRADED SPECS'!G46*2.54</f>
        <v>0.635</v>
      </c>
      <c r="H46" s="164">
        <f>'GRADED SPECS'!H46*2.54</f>
        <v>0.635</v>
      </c>
      <c r="I46" s="164">
        <f>'GRADED SPECS'!I46*2.54</f>
        <v>0.635</v>
      </c>
      <c r="J46" s="164">
        <f>'GRADED SPECS'!J46*2.54</f>
        <v>0.635</v>
      </c>
      <c r="K46" s="164">
        <f>'GRADED SPECS'!K46*2.54</f>
        <v>0.635</v>
      </c>
      <c r="L46" s="164">
        <f>'GRADED SPECS'!L46*2.54</f>
        <v>0.635</v>
      </c>
      <c r="M46" s="164">
        <f>'GRADED SPECS'!M46*2.54</f>
        <v>0.635</v>
      </c>
      <c r="N46" s="164">
        <f>'GRADED SPECS'!N46*2.54</f>
        <v>0.635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</row>
    <row r="47" ht="18" customHeight="1" spans="1:24">
      <c r="A47" s="190"/>
      <c r="B47" s="191" t="s">
        <v>95</v>
      </c>
      <c r="C47" s="6"/>
      <c r="D47" s="170" t="s">
        <v>96</v>
      </c>
      <c r="E47" s="162">
        <v>0.125</v>
      </c>
      <c r="F47" s="163">
        <f>'GRADED SPECS'!F47*2.54</f>
        <v>36.83</v>
      </c>
      <c r="G47" s="164">
        <f>'GRADED SPECS'!G47*2.54</f>
        <v>36.83</v>
      </c>
      <c r="H47" s="164">
        <f>'GRADED SPECS'!H47*2.54</f>
        <v>36.83</v>
      </c>
      <c r="I47" s="164">
        <f>'GRADED SPECS'!I47*2.54</f>
        <v>36.83</v>
      </c>
      <c r="J47" s="164">
        <f>'GRADED SPECS'!J47*2.54</f>
        <v>36.83</v>
      </c>
      <c r="K47" s="164">
        <f>'GRADED SPECS'!K47*2.54</f>
        <v>36.83</v>
      </c>
      <c r="L47" s="164">
        <f>'GRADED SPECS'!L47*2.54</f>
        <v>39.37</v>
      </c>
      <c r="M47" s="164">
        <f>'GRADED SPECS'!M47*2.54</f>
        <v>39.37</v>
      </c>
      <c r="N47" s="164">
        <f>'GRADED SPECS'!N47*2.54</f>
        <v>39.37</v>
      </c>
      <c r="O47" s="103"/>
      <c r="P47" s="103"/>
      <c r="Q47" s="103"/>
      <c r="R47" s="103"/>
      <c r="S47" s="103"/>
      <c r="T47" s="103"/>
      <c r="U47" s="103"/>
      <c r="V47" s="103"/>
      <c r="W47" s="103"/>
      <c r="X47" s="103"/>
    </row>
    <row r="48" ht="18" customHeight="1" spans="1:24">
      <c r="A48" s="84"/>
      <c r="B48" s="169" t="s">
        <v>97</v>
      </c>
      <c r="C48" s="6"/>
      <c r="D48" s="170" t="s">
        <v>98</v>
      </c>
      <c r="E48" s="168">
        <v>0.125</v>
      </c>
      <c r="F48" s="163">
        <f>'GRADED SPECS'!F48*2.54</f>
        <v>190.5</v>
      </c>
      <c r="G48" s="164">
        <f>'GRADED SPECS'!G48*2.54</f>
        <v>190.5</v>
      </c>
      <c r="H48" s="164">
        <f>'GRADED SPECS'!H48*2.54</f>
        <v>190.5</v>
      </c>
      <c r="I48" s="164">
        <f>'GRADED SPECS'!I48*2.54</f>
        <v>190.5</v>
      </c>
      <c r="J48" s="164">
        <f>'GRADED SPECS'!J48*2.54</f>
        <v>190.5</v>
      </c>
      <c r="K48" s="164">
        <f>'GRADED SPECS'!K48*2.54</f>
        <v>190.5</v>
      </c>
      <c r="L48" s="164">
        <f>'GRADED SPECS'!L48*2.54</f>
        <v>190.5</v>
      </c>
      <c r="M48" s="164">
        <f>'GRADED SPECS'!M48*2.54</f>
        <v>190.5</v>
      </c>
      <c r="N48" s="164">
        <f>'GRADED SPECS'!N48*2.54</f>
        <v>190.5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</row>
    <row r="49" ht="18" customHeight="1" spans="1:24">
      <c r="A49" s="84"/>
      <c r="B49" s="169"/>
      <c r="C49" s="6"/>
      <c r="D49" s="170"/>
      <c r="E49" s="168"/>
      <c r="F49" s="163"/>
      <c r="G49" s="164"/>
      <c r="H49" s="164"/>
      <c r="I49" s="164"/>
      <c r="J49" s="164"/>
      <c r="K49" s="164"/>
      <c r="L49" s="164"/>
      <c r="M49" s="164"/>
      <c r="N49" s="164"/>
      <c r="O49" s="103"/>
      <c r="P49" s="103"/>
      <c r="Q49" s="103"/>
      <c r="R49" s="103"/>
      <c r="S49" s="103"/>
      <c r="T49" s="103"/>
      <c r="U49" s="103"/>
      <c r="V49" s="103"/>
      <c r="W49" s="103"/>
      <c r="X49" s="103"/>
    </row>
    <row r="50" ht="18" customHeight="1" spans="1:24">
      <c r="A50" s="84"/>
      <c r="B50" s="169" t="s">
        <v>99</v>
      </c>
      <c r="C50" s="6"/>
      <c r="D50" s="170" t="s">
        <v>100</v>
      </c>
      <c r="E50" s="168">
        <v>0.25</v>
      </c>
      <c r="F50" s="163">
        <f>'GRADED SPECS'!F50*2.54</f>
        <v>10.16</v>
      </c>
      <c r="G50" s="164">
        <f>'GRADED SPECS'!G50*2.54</f>
        <v>10.16</v>
      </c>
      <c r="H50" s="164">
        <f>'GRADED SPECS'!H50*2.54</f>
        <v>10.16</v>
      </c>
      <c r="I50" s="164">
        <f>'GRADED SPECS'!I50*2.54</f>
        <v>10.16</v>
      </c>
      <c r="J50" s="164">
        <f>'GRADED SPECS'!J50*2.54</f>
        <v>10.16</v>
      </c>
      <c r="K50" s="164">
        <f>'GRADED SPECS'!K50*2.54</f>
        <v>10.16</v>
      </c>
      <c r="L50" s="164">
        <f>'GRADED SPECS'!L50*2.54</f>
        <v>10.16</v>
      </c>
      <c r="M50" s="164">
        <f>'GRADED SPECS'!M50*2.54</f>
        <v>10.16</v>
      </c>
      <c r="N50" s="164">
        <f>'GRADED SPECS'!N50*2.54</f>
        <v>10.16</v>
      </c>
      <c r="O50" s="103"/>
      <c r="P50" s="103"/>
      <c r="Q50" s="103"/>
      <c r="R50" s="103"/>
      <c r="S50" s="103"/>
      <c r="T50" s="103"/>
      <c r="U50" s="103"/>
      <c r="V50" s="103"/>
      <c r="W50" s="103"/>
      <c r="X50" s="103"/>
    </row>
    <row r="51" ht="18" customHeight="1" spans="1:24">
      <c r="A51" s="84"/>
      <c r="B51" s="169" t="s">
        <v>101</v>
      </c>
      <c r="C51" s="6"/>
      <c r="D51" s="170" t="s">
        <v>102</v>
      </c>
      <c r="E51" s="178">
        <v>0.25</v>
      </c>
      <c r="F51" s="163">
        <f>'GRADED SPECS'!F51*2.54</f>
        <v>15.24</v>
      </c>
      <c r="G51" s="164">
        <f>'GRADED SPECS'!G51*2.54</f>
        <v>15.24</v>
      </c>
      <c r="H51" s="164">
        <f>'GRADED SPECS'!H51*2.54</f>
        <v>15.24</v>
      </c>
      <c r="I51" s="164">
        <f>'GRADED SPECS'!I51*2.54</f>
        <v>15.24</v>
      </c>
      <c r="J51" s="164">
        <f>'GRADED SPECS'!J51*2.54</f>
        <v>15.24</v>
      </c>
      <c r="K51" s="164">
        <f>'GRADED SPECS'!K51*2.54</f>
        <v>15.24</v>
      </c>
      <c r="L51" s="164">
        <f>'GRADED SPECS'!L51*2.54</f>
        <v>16.51</v>
      </c>
      <c r="M51" s="164">
        <f>'GRADED SPECS'!M51*2.54</f>
        <v>16.51</v>
      </c>
      <c r="N51" s="164">
        <f>'GRADED SPECS'!N51*2.54</f>
        <v>16.51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</row>
    <row r="52" ht="18" customHeight="1" spans="1:24">
      <c r="A52" s="84"/>
      <c r="B52" s="169" t="s">
        <v>103</v>
      </c>
      <c r="C52" s="6"/>
      <c r="D52" s="170" t="s">
        <v>104</v>
      </c>
      <c r="E52" s="168">
        <v>0.25</v>
      </c>
      <c r="F52" s="163">
        <f>'GRADED SPECS'!F52*2.54</f>
        <v>34.29</v>
      </c>
      <c r="G52" s="164">
        <f>'GRADED SPECS'!G52*2.54</f>
        <v>34.29</v>
      </c>
      <c r="H52" s="164">
        <f>'GRADED SPECS'!H52*2.54</f>
        <v>35.56</v>
      </c>
      <c r="I52" s="164">
        <f>'GRADED SPECS'!I52*2.54</f>
        <v>35.56</v>
      </c>
      <c r="J52" s="164">
        <f>'GRADED SPECS'!J52*2.54</f>
        <v>36.83</v>
      </c>
      <c r="K52" s="164">
        <f>'GRADED SPECS'!K52*2.54</f>
        <v>36.83</v>
      </c>
      <c r="L52" s="164">
        <f>'GRADED SPECS'!L52*2.54</f>
        <v>38.1</v>
      </c>
      <c r="M52" s="164">
        <f>'GRADED SPECS'!M52*2.54</f>
        <v>38.1</v>
      </c>
      <c r="N52" s="164">
        <f>'GRADED SPECS'!N52*2.54</f>
        <v>39.37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</row>
    <row r="53" ht="18" customHeight="1" spans="1:24">
      <c r="A53" s="96"/>
      <c r="B53" s="192"/>
      <c r="C53" s="40"/>
      <c r="D53" s="193"/>
      <c r="E53" s="194"/>
      <c r="F53" s="195"/>
      <c r="G53" s="101"/>
      <c r="H53" s="196"/>
      <c r="I53" s="101"/>
      <c r="J53" s="101"/>
      <c r="K53" s="204"/>
      <c r="L53" s="205"/>
      <c r="M53" s="196"/>
      <c r="N53" s="206"/>
      <c r="O53" s="103"/>
      <c r="P53" s="103"/>
      <c r="Q53" s="103"/>
      <c r="R53" s="103"/>
      <c r="S53" s="103"/>
      <c r="T53" s="103"/>
      <c r="U53" s="103"/>
      <c r="V53" s="103"/>
      <c r="W53" s="103"/>
      <c r="X53" s="103"/>
    </row>
    <row r="54" ht="15.75" spans="1:24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</row>
    <row r="55" ht="15.75" spans="1:24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</row>
    <row r="56" ht="15.75" spans="1:24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</row>
    <row r="57" ht="15.75" spans="1:24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</row>
    <row r="58" ht="15.75" spans="1:24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</row>
    <row r="59" ht="15.75" spans="1:24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</row>
    <row r="60" ht="15.75" spans="1:24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</row>
    <row r="61" ht="15.75" spans="1:24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</row>
    <row r="62" ht="15.75" spans="1:24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</row>
    <row r="63" ht="15.75" spans="1:24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</row>
    <row r="64" ht="15.75" spans="1:24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</row>
    <row r="65" ht="15.75" spans="1:24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</row>
    <row r="66" ht="15.75" spans="1:24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</row>
    <row r="67" ht="15.75" spans="1:24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</row>
    <row r="68" ht="15.75" spans="1:24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</row>
    <row r="69" ht="15.75" spans="1:24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</row>
    <row r="70" ht="15.75" spans="1:24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</row>
    <row r="71" ht="15.75" spans="1:24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</row>
    <row r="72" ht="15.75" spans="1:24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</row>
    <row r="73" ht="15.75" spans="1:24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</row>
    <row r="74" ht="15.75" spans="1:24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</row>
    <row r="75" ht="15.75" spans="1:24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</row>
    <row r="76" ht="15.75" spans="1:24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</row>
    <row r="77" ht="15.75" spans="1:24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</row>
    <row r="78" ht="15.75" spans="1:24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</row>
    <row r="79" ht="15.75" spans="1:24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</row>
    <row r="80" ht="15.75" spans="1:24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</row>
    <row r="81" ht="15.75" spans="1:24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</row>
    <row r="82" ht="15.75" spans="1:24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</row>
    <row r="83" ht="15.75" spans="1:24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</row>
    <row r="84" ht="15.75" spans="1:24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</row>
    <row r="85" ht="15.75" spans="1:24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</row>
    <row r="86" ht="15.75" spans="1:24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</row>
    <row r="87" ht="15.75" spans="1:24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</row>
    <row r="88" ht="15.75" spans="1:24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</row>
    <row r="89" ht="15.75" spans="1:24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</row>
    <row r="90" ht="15.75" spans="1:24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</row>
    <row r="91" ht="15.75" spans="1:24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</row>
    <row r="92" ht="15.75" spans="1:24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</row>
    <row r="93" ht="15.75" spans="1:24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</row>
    <row r="94" ht="15.75" spans="1:24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</row>
    <row r="95" ht="15.75" spans="1:24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</row>
    <row r="96" ht="15.75" spans="1:24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</row>
    <row r="97" ht="15.75" spans="1:24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</row>
    <row r="98" ht="15.75" spans="1:24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</row>
    <row r="99" ht="15.75" spans="1:24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</row>
    <row r="100" ht="15.75" spans="1:24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</row>
    <row r="101" ht="15.75" spans="1:24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</row>
    <row r="102" ht="15.75" spans="1:24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</row>
    <row r="103" ht="15.75" spans="1:24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</row>
    <row r="104" ht="15.75" spans="1:24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</row>
    <row r="105" ht="15.75" spans="1:24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</row>
    <row r="106" ht="15.75" spans="1:24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</row>
    <row r="107" ht="15.75" spans="1:24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</row>
    <row r="108" ht="15.75" spans="1:24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</row>
    <row r="109" ht="15.75" spans="1:24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</row>
    <row r="110" ht="15.75" spans="1:24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</row>
    <row r="111" ht="15.75" spans="1:24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</row>
    <row r="112" ht="15.75" spans="1:24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</row>
    <row r="113" ht="15.75" spans="1:24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</row>
    <row r="114" ht="15.75" spans="1:24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</row>
    <row r="115" ht="15.75" spans="1:24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</row>
    <row r="116" ht="15.75" spans="1:24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</row>
    <row r="117" ht="15.75" spans="1:24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</row>
    <row r="118" ht="15.75" spans="1:24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</row>
    <row r="119" ht="15.75" spans="1:24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</row>
    <row r="120" ht="15.75" spans="1:24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</row>
    <row r="121" ht="15.75" spans="1:24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ht="15.75" spans="1:24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ht="15.75" spans="1:24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ht="15.75" spans="1:24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ht="15.75" spans="1:24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ht="15.75" spans="1:24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ht="15.75" spans="1:24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ht="15.75" spans="1:24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ht="15.75" spans="1:24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ht="15.75" spans="1:24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ht="15.75" spans="1:24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ht="15.75" spans="1:24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ht="15.75" spans="1:24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ht="15.75" spans="1:24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ht="15.75" spans="1:24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ht="15.75" spans="1:24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ht="15.75" spans="1:24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ht="15.75" spans="1:24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ht="15.75" spans="1:24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ht="15.75" spans="1:24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ht="15.75" spans="1:24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ht="15.75" spans="1:24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ht="15.75" spans="1:24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ht="15.75" spans="1:24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ht="15.75" spans="1:24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ht="15.75" spans="1:24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ht="15.75" spans="1:24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ht="15.75" spans="1:24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ht="15.75" spans="1:24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ht="15.75" spans="1:24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ht="15.75" spans="1:24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ht="15.75" spans="1:24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ht="15.75" spans="1:24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ht="15.75" spans="1:24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ht="15.75" spans="1:24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ht="15.75" spans="1:24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ht="15.75" spans="1:24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ht="15.75" spans="1:24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ht="15.75" spans="1:24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ht="15.75" spans="1:24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ht="15.75" spans="1:24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ht="15.75" spans="1:24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ht="15.75" spans="1:24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ht="15.75" spans="1:24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ht="15.75" spans="1:24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ht="15.75" spans="1:24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ht="15.75" spans="1:24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ht="15.75" spans="1:24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ht="15.75" spans="1:24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ht="15.75" spans="1:24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ht="15.75" spans="1:24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ht="15.75" spans="1:24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ht="15.75" spans="1:24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ht="15.75" spans="1:24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ht="15.75" spans="1:24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ht="15.75" spans="1:24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ht="15.75" spans="1:24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ht="15.75" spans="1:24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ht="15.75" spans="1:24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ht="15.75" spans="1:24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ht="15.75" spans="1:24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ht="15.75" spans="1:24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ht="15.75" spans="1:24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ht="15.75" spans="1:24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ht="15.75" spans="1:24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ht="15.75" spans="1:24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ht="15.75" spans="1:24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ht="15.75" spans="1:24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ht="15.75" spans="1:24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ht="15.75" spans="1:24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ht="15.75" spans="1:24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ht="15.75" spans="1:24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ht="15.75" spans="1:24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ht="15.75" spans="1:24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ht="15.75" spans="1:24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ht="15.75" spans="1:24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ht="15.75" spans="1:24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ht="15.75" spans="1:24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ht="15.75" spans="1:24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ht="15.75" spans="1:24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ht="15.75" spans="1:24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ht="15.75" spans="1:24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ht="15.75" spans="1:24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ht="15.75" spans="1:24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ht="15.75" spans="1:24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ht="15.75" spans="1:24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ht="15.75" spans="1:24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ht="15.75" spans="1:24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ht="15.75" spans="1:24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ht="15.75" spans="1:24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ht="15.75" spans="1:24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ht="15.75" spans="1:24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ht="15.75" spans="1:24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ht="15.75" spans="1:24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ht="15.75" spans="1:24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ht="15.75" spans="1:24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ht="15.75" spans="1:24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ht="15.75" spans="1:24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ht="15.75" spans="1:24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ht="15.75" spans="1:24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ht="15.75" spans="1:24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ht="15.75" spans="1:24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ht="15.75" spans="1:24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ht="15.75" spans="1:24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ht="15.75" spans="1:24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ht="15.75" spans="1:24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ht="15.75" spans="1:24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ht="15.75" spans="1:24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ht="15.75" spans="1:24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ht="15.75" spans="1:24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ht="15.75" spans="1:24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ht="15.75" spans="1:24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ht="15.75" spans="1:24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ht="15.75" spans="1:24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ht="15.75" spans="1:24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ht="15.75" spans="1:24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ht="15.75" spans="1:24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  <row r="238" ht="15.75" spans="1:24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</row>
    <row r="239" ht="15.75" spans="1:24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</row>
    <row r="240" ht="15.75" spans="1:24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</row>
    <row r="241" ht="15.75" spans="1:24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</row>
    <row r="242" ht="15.75" spans="1:24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</row>
    <row r="243" ht="15.75" spans="1:24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</row>
    <row r="244" ht="15.75" spans="1:24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</row>
    <row r="245" ht="15.75" spans="1:24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</row>
    <row r="246" ht="15.75" spans="1:24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</row>
    <row r="247" ht="15.75" spans="1:24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</row>
    <row r="248" ht="15.75" spans="1:24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</row>
    <row r="249" ht="15.75" spans="1:24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</row>
    <row r="250" ht="15.75" spans="1:24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</row>
    <row r="251" ht="15.75" spans="1:24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</row>
    <row r="252" ht="15.75" spans="1:24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</row>
    <row r="253" ht="15.75" spans="1:24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</row>
    <row r="254" ht="15.75" spans="1:24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</row>
    <row r="255" ht="15.75" spans="1:24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</row>
    <row r="256" ht="15.75" spans="1:24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</row>
    <row r="257" ht="15.75" spans="1:24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</row>
    <row r="258" ht="15.75" spans="1:24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</row>
    <row r="259" ht="15.75" spans="1:24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</row>
    <row r="260" ht="15.75" spans="1:24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</row>
    <row r="261" ht="15.75" spans="1:24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</row>
    <row r="262" ht="15.75" spans="1:24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</row>
    <row r="263" ht="15.75" spans="1:24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</row>
    <row r="264" ht="15.75" spans="1:24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</row>
    <row r="265" ht="15.75" spans="1:24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</row>
    <row r="266" ht="15.75" spans="1:24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</row>
    <row r="267" ht="15.75" spans="1:24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</row>
    <row r="268" ht="15.75" spans="1:24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</row>
    <row r="269" ht="15.75" spans="1:24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</row>
    <row r="270" ht="15.75" spans="1:24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</row>
    <row r="271" ht="15.75" spans="1:24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</row>
    <row r="272" ht="15.75" spans="1:24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</row>
    <row r="273" ht="15.75" spans="1:24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</row>
    <row r="274" ht="15.75" spans="1:24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</row>
    <row r="275" ht="15.75" spans="1:24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</row>
    <row r="276" ht="15.75" spans="1:24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</row>
    <row r="277" ht="15.75" spans="1:24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</row>
    <row r="278" ht="15.75" spans="1:24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</row>
    <row r="279" ht="15.75" spans="1:24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</row>
    <row r="280" ht="15.75" spans="1:24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</row>
    <row r="281" ht="15.75" spans="1:24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</row>
    <row r="282" ht="15.75" spans="1:24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</row>
    <row r="283" ht="15.75" spans="1:24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</row>
    <row r="284" ht="15.75" spans="1:24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</row>
    <row r="285" ht="15.75" spans="1:24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</row>
    <row r="286" ht="15.75" spans="1:24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</row>
    <row r="287" ht="15.75" spans="1:24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</row>
    <row r="288" ht="15.75" spans="1:24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</row>
    <row r="289" ht="15.75" spans="1:24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</row>
    <row r="290" ht="15.75" spans="1:24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</row>
    <row r="291" ht="15.75" spans="1:24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</row>
    <row r="292" ht="15.75" spans="1:24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</row>
    <row r="293" ht="15.75" spans="1:24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</row>
    <row r="294" ht="15.75" spans="1:24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</row>
    <row r="295" ht="15.75" spans="1:24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</row>
    <row r="296" ht="15.75" spans="1:24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</row>
    <row r="297" ht="15.75" spans="1:24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</row>
    <row r="298" ht="15.75" spans="1:24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</row>
    <row r="299" ht="15.75" spans="1:24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</row>
    <row r="300" ht="15.75" spans="1:24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</row>
    <row r="301" ht="15.75" spans="1:24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</row>
    <row r="302" ht="15.75" spans="1:24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</row>
    <row r="303" ht="15.75" spans="1:24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</row>
    <row r="304" ht="15.75" spans="1:24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</row>
    <row r="305" ht="15.75" spans="1:24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</row>
    <row r="306" ht="15.75" spans="1:24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</row>
    <row r="307" ht="15.75" spans="1:24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</row>
    <row r="308" ht="15.75" spans="1:24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</row>
    <row r="309" ht="15.75" spans="1:24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</row>
    <row r="310" ht="15.75" spans="1:24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</row>
    <row r="311" ht="15.75" spans="1:24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</row>
    <row r="312" ht="15.75" spans="1:24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</row>
    <row r="313" ht="15.75" spans="1:24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</row>
    <row r="314" ht="15.75" spans="1:24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</row>
    <row r="315" ht="15.75" spans="1:24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</row>
    <row r="316" ht="15.75" spans="1:24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</row>
    <row r="317" ht="15.75" spans="1:24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</row>
    <row r="318" ht="15.75" spans="1:24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</row>
    <row r="319" ht="15.75" spans="1:24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</row>
    <row r="320" ht="15.75" spans="1:24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</row>
    <row r="321" ht="15.75" spans="1:24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</row>
    <row r="322" ht="15.75" spans="1:24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</row>
    <row r="323" ht="15.75" spans="1:24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</row>
    <row r="324" ht="15.75" spans="1:24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</row>
    <row r="325" ht="15.75" spans="1:24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</row>
    <row r="326" ht="15.75" spans="1:24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</row>
    <row r="327" ht="15.75" spans="1:24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</row>
    <row r="328" ht="15.75" spans="1:24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</row>
    <row r="329" ht="15.75" spans="1:24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</row>
    <row r="330" ht="15.75" spans="1:24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</row>
    <row r="331" ht="15.75" spans="1:24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</row>
    <row r="332" ht="15.75" spans="1:24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</row>
    <row r="333" ht="15.75" spans="1:24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</row>
    <row r="334" ht="15.75" spans="1:24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</row>
    <row r="335" ht="15.75" spans="1:24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</row>
    <row r="336" ht="15.75" spans="1:24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</row>
    <row r="337" ht="15.75" spans="1:24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</row>
    <row r="338" ht="15.75" spans="1:24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</row>
    <row r="339" ht="15.75" spans="1:24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</row>
    <row r="340" ht="15.75" spans="1:24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</row>
    <row r="341" ht="15.75" spans="1:24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</row>
    <row r="342" ht="15.75" spans="1:24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</row>
    <row r="343" ht="15.75" spans="1:24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</row>
    <row r="344" ht="15.75" spans="1:24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</row>
    <row r="345" ht="15.75" spans="1:24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</row>
    <row r="346" ht="15.75" spans="1:24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</row>
    <row r="347" ht="15.75" spans="1:24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</row>
    <row r="348" ht="15.75" spans="1:24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</row>
    <row r="349" ht="15.75" spans="1:24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</row>
    <row r="350" ht="15.75" spans="1:24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</row>
    <row r="351" ht="15.75" spans="1:24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</row>
    <row r="352" ht="15.75" spans="1:24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</row>
    <row r="353" ht="15.75" spans="1:24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</row>
    <row r="354" ht="15.75" spans="1:24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</row>
    <row r="355" ht="15.75" spans="1:24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</row>
    <row r="356" ht="15.75" spans="1:24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</row>
    <row r="357" ht="15.75" spans="1:24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</row>
    <row r="358" ht="15.75" spans="1:24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ht="15.75" spans="1:24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ht="15.75" spans="1:24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ht="15.75" spans="1:24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ht="15.75" spans="1:24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ht="15.75" spans="1:24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ht="15.75" spans="1:24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ht="15.75" spans="1:24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ht="15.75" spans="1:24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ht="15.75" spans="1:24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ht="15.75" spans="1:24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ht="15.75" spans="1:24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ht="15.75" spans="1:24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ht="15.75" spans="1:24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ht="15.75" spans="1:24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ht="15.75" spans="1:24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ht="15.75" spans="1:24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ht="15.75" spans="1:24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ht="15.75" spans="1:24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ht="15.75" spans="1:24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ht="15.75" spans="1:24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ht="15.75" spans="1:24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ht="15.75" spans="1:24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ht="15.75" spans="1:24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ht="15.75" spans="1:24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ht="15.75" spans="1:24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ht="15.75" spans="1:24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ht="15.75" spans="1:24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ht="15.75" spans="1:24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ht="15.75" spans="1:24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ht="15.75" spans="1:24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ht="15.75" spans="1:24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ht="15.75" spans="1:24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ht="15.75" spans="1:24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ht="15.75" spans="1:24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ht="15.75" spans="1:24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ht="15.75" spans="1:24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ht="15.75" spans="1:24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ht="15.75" spans="1:24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ht="15.75" spans="1:24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ht="15.75" spans="1:24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ht="15.75" spans="1:24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ht="15.75" spans="1:24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ht="15.75" spans="1:24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ht="15.75" spans="1:24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ht="15.75" spans="1:24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ht="15.75" spans="1:24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ht="15.75" spans="1:24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ht="15.75" spans="1:24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ht="15.75" spans="1:24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ht="15.75" spans="1:24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ht="15.75" spans="1:24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ht="15.75" spans="1:24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ht="15.75" spans="1:24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ht="15.75" spans="1:24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ht="15.75" spans="1:24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ht="15.75" spans="1:24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ht="15.75" spans="1:24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ht="15.75" spans="1:24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ht="15.75" spans="1:24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ht="15.75" spans="1:24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ht="15.75" spans="1:24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ht="15.75" spans="1:24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ht="15.75" spans="1:24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ht="15.75" spans="1:24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ht="15.75" spans="1:24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ht="15.75" spans="1:24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ht="15.75" spans="1:24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ht="15.75" spans="1:24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ht="15.75" spans="1:24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ht="15.75" spans="1:24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ht="15.75" spans="1:24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ht="15.75" spans="1:24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ht="15.75" spans="1:24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ht="15.75" spans="1:24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ht="15.75" spans="1:24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ht="15.75" spans="1:24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ht="15.75" spans="1:24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ht="15.75" spans="1:24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ht="15.75" spans="1:24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ht="15.75" spans="1:24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ht="15.75" spans="1:24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ht="15.75" spans="1:24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ht="15.75" spans="1:24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ht="15.75" spans="1:24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ht="15.75" spans="1:24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ht="15.75" spans="1:24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ht="15.75" spans="1:24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ht="15.75" spans="1:24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ht="15.75" spans="1:24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ht="15.75" spans="1:24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ht="15.75" spans="1:24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ht="15.75" spans="1:24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ht="15.75" spans="1:24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ht="15.75" spans="1:24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ht="15.75" spans="1:24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ht="15.75" spans="1:24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ht="15.75" spans="1:24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ht="15.75" spans="1:24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ht="15.75" spans="1:24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ht="15.75" spans="1:24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ht="15.75" spans="1:24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ht="15.75" spans="1:24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ht="15.75" spans="1:24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  <row r="462" ht="15.75" spans="1:24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</row>
    <row r="463" ht="15.75" spans="1:24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</row>
    <row r="464" ht="15.75" spans="1:24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</row>
    <row r="465" ht="15.75" spans="1:24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</row>
    <row r="466" ht="15.75" spans="1:24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</row>
    <row r="467" ht="15.75" spans="1:24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</row>
    <row r="468" ht="15.75" spans="1:24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</row>
    <row r="469" ht="15.75" spans="1:24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</row>
    <row r="470" ht="15.75" spans="1:24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</row>
    <row r="471" ht="15.75" spans="1:24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</row>
    <row r="472" ht="15.75" spans="1:24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</row>
    <row r="473" ht="15.75" spans="1:24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</row>
    <row r="474" ht="15.75" spans="1:24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</row>
    <row r="475" ht="15.75" spans="1:24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</row>
    <row r="476" ht="15.75" spans="1:24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</row>
    <row r="477" ht="15.75" spans="1:24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</row>
    <row r="478" ht="15.75" spans="1:24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</row>
    <row r="479" ht="15.75" spans="1:24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</row>
    <row r="480" ht="15.75" spans="1:24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</row>
    <row r="481" ht="15.75" spans="1:24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</row>
    <row r="482" ht="15.75" spans="1:24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</row>
    <row r="483" ht="15.75" spans="1:24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</row>
    <row r="484" ht="15.75" spans="1:24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</row>
    <row r="485" ht="15.75" spans="1:24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</row>
    <row r="486" ht="15.75" spans="1:24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</row>
    <row r="487" ht="15.75" spans="1:24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</row>
    <row r="488" ht="15.75" spans="1:24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</row>
    <row r="489" ht="15.75" spans="1:24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</row>
    <row r="490" ht="15.75" spans="1:24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</row>
    <row r="491" ht="15.75" spans="1:24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</row>
    <row r="492" ht="15.75" spans="1:24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</row>
    <row r="493" ht="15.75" spans="1:24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</row>
    <row r="494" ht="15.75" spans="1:24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</row>
    <row r="495" ht="15.75" spans="1:24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</row>
    <row r="496" ht="15.75" spans="1:24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</row>
    <row r="497" ht="15.75" spans="1:24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</row>
    <row r="498" ht="15.75" spans="1:24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</row>
    <row r="499" ht="15.75" spans="1:24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</row>
    <row r="500" ht="15.75" spans="1:24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</row>
    <row r="501" ht="15.75" spans="1:24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</row>
    <row r="502" ht="15.75" spans="1:24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</row>
    <row r="503" ht="15.75" spans="1:24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</row>
    <row r="504" ht="15.75" spans="1:24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</row>
    <row r="505" ht="15.75" spans="1:24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</row>
    <row r="506" ht="15.75" spans="1:24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</row>
    <row r="507" ht="15.75" spans="1:24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</row>
    <row r="508" ht="15.75" spans="1:24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</row>
    <row r="509" ht="15.75" spans="1:24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</row>
    <row r="510" ht="15.75" spans="1:24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</row>
    <row r="511" ht="15.75" spans="1:24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</row>
    <row r="512" ht="15.75" spans="1:24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</row>
    <row r="513" ht="15.75" spans="1:24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</row>
    <row r="514" ht="15.75" spans="1:24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</row>
    <row r="515" ht="15.75" spans="1:24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</row>
    <row r="516" ht="15.75" spans="1:24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</row>
    <row r="517" ht="15.75" spans="1:24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</row>
    <row r="518" ht="15.75" spans="1:24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</row>
    <row r="519" ht="15.75" spans="1:24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</row>
    <row r="520" ht="15.75" spans="1:24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</row>
    <row r="521" ht="15.75" spans="1:24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</row>
    <row r="522" ht="15.75" spans="1:24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</row>
    <row r="523" ht="15.75" spans="1:24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</row>
    <row r="524" ht="15.75" spans="1:24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</row>
    <row r="525" ht="15.75" spans="1:24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</row>
    <row r="526" ht="15.75" spans="1:24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</row>
    <row r="527" ht="15.75" spans="1:24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</row>
    <row r="528" ht="15.75" spans="1:24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</row>
    <row r="529" ht="15.75" spans="1:24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</row>
    <row r="530" ht="15.75" spans="1:24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</row>
    <row r="531" ht="15.75" spans="1:24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</row>
    <row r="532" ht="15.75" spans="1:24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</row>
    <row r="533" ht="15.75" spans="1:24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</row>
    <row r="534" ht="15.75" spans="1:24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</row>
    <row r="535" ht="15.75" spans="1:24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</row>
    <row r="536" ht="15.75" spans="1:24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</row>
    <row r="537" ht="15.75" spans="1:24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</row>
    <row r="538" ht="15.75" spans="1:24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</row>
    <row r="539" ht="15.75" spans="1:24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</row>
    <row r="540" ht="15.75" spans="1:24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</row>
    <row r="541" ht="15.75" spans="1:24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</row>
    <row r="542" ht="15.75" spans="1:24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</row>
    <row r="543" ht="15.75" spans="1:24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</row>
    <row r="544" ht="15.75" spans="1:24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</row>
    <row r="545" ht="15.75" spans="1:24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</row>
    <row r="546" ht="15.75" spans="1:24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</row>
    <row r="547" ht="15.75" spans="1:24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</row>
    <row r="548" ht="15.75" spans="1:24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</row>
    <row r="549" ht="15.75" spans="1:24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</row>
    <row r="550" ht="15.75" spans="1:24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</row>
    <row r="551" ht="15.75" spans="1:24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</row>
    <row r="552" ht="15.75" spans="1:24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</row>
    <row r="553" ht="15.75" spans="1:24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</row>
    <row r="554" ht="15.75" spans="1:24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</row>
    <row r="555" ht="15.75" spans="1:24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</row>
    <row r="556" ht="15.75" spans="1:24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</row>
    <row r="557" ht="15.75" spans="1:24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</row>
    <row r="558" ht="15.75" spans="1:24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</row>
    <row r="559" ht="15.75" spans="1:24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</row>
    <row r="560" ht="15.75" spans="1:24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</row>
    <row r="561" ht="15.75" spans="1:24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</row>
    <row r="562" ht="15.75" spans="1:24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</row>
    <row r="563" ht="15.75" spans="1:24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</row>
    <row r="564" ht="15.75" spans="1:24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</row>
    <row r="565" ht="15.75" spans="1:24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</row>
    <row r="566" ht="15.75" spans="1:24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</row>
    <row r="567" ht="15.75" spans="1:24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</row>
    <row r="568" ht="15.75" spans="1:24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</row>
    <row r="569" ht="15.75" spans="1:24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</row>
    <row r="570" ht="15.75" spans="1:24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</row>
    <row r="571" ht="15.75" spans="1:24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</row>
    <row r="572" ht="15.75" spans="1:24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</row>
    <row r="573" ht="15.75" spans="1:24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</row>
    <row r="574" ht="15.75" spans="1:24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</row>
    <row r="575" ht="15.75" spans="1:24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</row>
    <row r="576" ht="15.75" spans="1:24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</row>
    <row r="577" ht="15.75" spans="1:24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</row>
    <row r="578" ht="15.75" spans="1:24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</row>
    <row r="579" ht="15.75" spans="1:24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</row>
    <row r="580" ht="15.75" spans="1:24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</row>
    <row r="581" ht="15.75" spans="1:24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</row>
    <row r="582" ht="15.75" spans="1:24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</row>
    <row r="583" ht="15.75" spans="1:24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</row>
    <row r="584" ht="15.75" spans="1:24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</row>
    <row r="585" ht="15.75" spans="1:24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</row>
    <row r="586" ht="15.75" spans="1:24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</row>
    <row r="587" ht="15.75" spans="1:24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</row>
    <row r="588" ht="15.75" spans="1:24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</row>
    <row r="589" ht="15.75" spans="1:24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</row>
    <row r="590" ht="15.75" spans="1:24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</row>
    <row r="591" ht="15.75" spans="1:24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</row>
    <row r="592" ht="15.75" spans="1:24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</row>
    <row r="593" ht="15.75" spans="1:24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</row>
    <row r="594" ht="15.75" spans="1:24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</row>
    <row r="595" ht="15.75" spans="1:24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</row>
    <row r="596" ht="15.75" spans="1:24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</row>
    <row r="597" ht="15.75" spans="1:24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</row>
    <row r="598" ht="15.75" spans="1:24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</row>
    <row r="599" ht="15.75" spans="1:24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</row>
    <row r="600" ht="15.75" spans="1:24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</row>
    <row r="601" ht="15.75" spans="1:24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</row>
    <row r="602" ht="15.75" spans="1:24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</row>
    <row r="603" ht="15.75" spans="1:24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</row>
    <row r="604" ht="15.75" spans="1:24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</row>
    <row r="605" ht="15.75" spans="1:24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</row>
    <row r="606" ht="15.75" spans="1:24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</row>
    <row r="607" ht="15.75" spans="1:24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</row>
    <row r="608" ht="15.75" spans="1:24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</row>
    <row r="609" ht="15.75" spans="1:24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</row>
    <row r="610" ht="15.75" spans="1:24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</row>
    <row r="611" ht="15.75" spans="1:24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</row>
    <row r="612" ht="15.75" spans="1:24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</row>
    <row r="613" ht="15.75" spans="1:24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</row>
    <row r="614" ht="15.75" spans="1:24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</row>
    <row r="615" ht="15.75" spans="1:24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</row>
    <row r="616" ht="15.75" spans="1:24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</row>
    <row r="617" ht="15.75" spans="1:24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</row>
    <row r="618" ht="15.75" spans="1:24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</row>
    <row r="619" ht="15.75" spans="1:24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</row>
    <row r="620" ht="15.75" spans="1:24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</row>
    <row r="621" ht="15.75" spans="1:24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</row>
    <row r="622" ht="15.75" spans="1:24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ht="15.75" spans="1:24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</row>
    <row r="624" ht="15.75" spans="1:24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</row>
    <row r="625" ht="15.75" spans="1:24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</row>
    <row r="626" ht="15.75" spans="1:24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</row>
    <row r="627" ht="15.75" spans="1:24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</row>
    <row r="628" ht="15.75" spans="1:24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</row>
    <row r="629" ht="15.75" spans="1:24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</row>
    <row r="630" ht="15.75" spans="1:24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</row>
    <row r="631" ht="15.75" spans="1:24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ht="15.75" spans="1:24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ht="15.75" spans="1:24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ht="15.75" spans="1:24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ht="15.75" spans="1:24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ht="15.75" spans="1:24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ht="15.75" spans="1:24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ht="15.75" spans="1:24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ht="15.75" spans="1:24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ht="15.75" spans="1:24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ht="15.75" spans="1:24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ht="15.75" spans="1:24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ht="15.75" spans="1:24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ht="15.75" spans="1:24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ht="15.75" spans="1:24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ht="15.75" spans="1:24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ht="15.75" spans="1:24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ht="15.75" spans="1:24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ht="15.75" spans="1:24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ht="15.75" spans="1:24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ht="15.75" spans="1:24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ht="15.75" spans="1:24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ht="15.75" spans="1:24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ht="15.75" spans="1:24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ht="15.75" spans="1:24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ht="15.75" spans="1:24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ht="15.75" spans="1:24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ht="15.75" spans="1:24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ht="15.75" spans="1:24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ht="15.75" spans="1:24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ht="15.75" spans="1:24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ht="15.75" spans="1:24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ht="15.75" spans="1:24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ht="15.75" spans="1:24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ht="15.75" spans="1:24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ht="15.75" spans="1:24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ht="15.75" spans="1:24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ht="15.75" spans="1:24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ht="15.75" spans="1:24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ht="15.75" spans="1:24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ht="15.75" spans="1:24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ht="15.75" spans="1:24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ht="15.75" spans="1:24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ht="15.75" spans="1:24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ht="15.75" spans="1:24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ht="15.75" spans="1:24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ht="15.75" spans="1:24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ht="15.75" spans="1:24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ht="15.75" spans="1:24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ht="15.75" spans="1:24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ht="15.75" spans="1:24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ht="15.75" spans="1:24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ht="15.75" spans="1:24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ht="15.75" spans="1:24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ht="15.75" spans="1:24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ht="15.75" spans="1:24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ht="15.75" spans="1:24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ht="15.75" spans="1:24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ht="15.75" spans="1:24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ht="15.75" spans="1:24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ht="15.75" spans="1:24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ht="15.75" spans="1:24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ht="15.75" spans="1:24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ht="15.75" spans="1:24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ht="15.75" spans="1:24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ht="15.75" spans="1:24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ht="15.75" spans="1:24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ht="15.75" spans="1:24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ht="15.75" spans="1:24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ht="15.75" spans="1:24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ht="15.75" spans="1:24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ht="15.75" spans="1:24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ht="15.75" spans="1:24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ht="15.75" spans="1:24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ht="15.75" spans="1:24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ht="15.75" spans="1:24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ht="15.75" spans="1:24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ht="15.75" spans="1:24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ht="15.75" spans="1:24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ht="15.75" spans="1:24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ht="15.75" spans="1:24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ht="15.75" spans="1:24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ht="15.75" spans="1:24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ht="15.75" spans="1:24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ht="15.75" spans="1:24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ht="15.75" spans="1:24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ht="15.75" spans="1:24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ht="15.75" spans="1:24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ht="15.75" spans="1:24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ht="15.75" spans="1:24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ht="15.75" spans="1:24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ht="15.75" spans="1:24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ht="15.75" spans="1:24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ht="15.75" spans="1:24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ht="15.75" spans="1:24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ht="15.75" spans="1:24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ht="15.75" spans="1:24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ht="15.75" spans="1:24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ht="15.75" spans="1:24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ht="15.75" spans="1:24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ht="15.75" spans="1:24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ht="15.75" spans="1:24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ht="15.75" spans="1:24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ht="15.75" spans="1:24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  <row r="735" ht="15.75" spans="1:24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</row>
    <row r="736" ht="15.75" spans="1:24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</row>
    <row r="737" ht="15.75" spans="1:24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</row>
    <row r="738" ht="15.75" spans="1:24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</row>
    <row r="739" ht="15.75" spans="1:24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</row>
    <row r="740" ht="15.75" spans="1:24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</row>
    <row r="741" ht="15.75" spans="1:24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</row>
    <row r="742" ht="15.75" spans="1:24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</row>
    <row r="743" ht="15.75" spans="1:24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</row>
    <row r="744" ht="15.75" spans="1:24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</row>
    <row r="745" ht="15.75" spans="1:24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</row>
    <row r="746" ht="15.75" spans="1:24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</row>
    <row r="747" ht="15.75" spans="1:24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</row>
    <row r="748" ht="15.75" spans="1:24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</row>
    <row r="749" ht="15.75" spans="1:24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</row>
    <row r="750" ht="15.75" spans="1:24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</row>
    <row r="751" ht="15.75" spans="1:24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</row>
    <row r="752" ht="15.75" spans="1:24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</row>
    <row r="753" ht="15.75" spans="1:24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</row>
    <row r="754" ht="15.75" spans="1:24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</row>
    <row r="755" ht="15.75" spans="1:24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</row>
    <row r="756" ht="15.75" spans="1:24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</row>
    <row r="757" ht="15.75" spans="1:24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</row>
    <row r="758" ht="15.75" spans="1:24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</row>
    <row r="759" ht="15.75" spans="1:24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</row>
    <row r="760" ht="15.75" spans="1:24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</row>
    <row r="761" ht="15.75" spans="1:24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</row>
    <row r="762" ht="15.75" spans="1:24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</row>
    <row r="763" ht="15.75" spans="1:24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</row>
    <row r="764" ht="15.75" spans="1:24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</row>
    <row r="765" ht="15.75" spans="1:24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</row>
    <row r="766" ht="15.75" spans="1:24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</row>
    <row r="767" ht="15.75" spans="1:24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</row>
    <row r="768" ht="15.75" spans="1:24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</row>
    <row r="769" ht="15.75" spans="1:24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</row>
    <row r="770" ht="15.75" spans="1:24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</row>
    <row r="771" ht="15.75" spans="1:24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</row>
    <row r="772" ht="15.75" spans="1:24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</row>
    <row r="773" ht="15.75" spans="1:24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</row>
    <row r="774" ht="15.75" spans="1:24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</row>
    <row r="775" ht="15.75" spans="1:24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</row>
    <row r="776" ht="15.75" spans="1:24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</row>
    <row r="777" ht="15.75" spans="1:24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</row>
    <row r="778" ht="15.75" spans="1:24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</row>
    <row r="779" ht="15.75" spans="1:24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</row>
    <row r="780" ht="15.75" spans="1:24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</row>
    <row r="781" ht="15.75" spans="1:24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</row>
    <row r="782" ht="15.75" spans="1:24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</row>
    <row r="783" ht="15.75" spans="1:24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</row>
    <row r="784" ht="15.75" spans="1:24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</row>
    <row r="785" ht="15.75" spans="1:24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</row>
    <row r="786" ht="15.75" spans="1:24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</row>
    <row r="787" ht="15.75" spans="1:24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</row>
    <row r="788" ht="15.75" spans="1:24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</row>
    <row r="789" ht="15.75" spans="1:24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</row>
    <row r="790" ht="15.75" spans="1:24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</row>
    <row r="791" ht="15.75" spans="1:24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</row>
    <row r="792" ht="15.75" spans="1:24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</row>
    <row r="793" ht="15.75" spans="1:24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</row>
    <row r="794" ht="15.75" spans="1:24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</row>
    <row r="795" ht="15.75" spans="1:24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</row>
    <row r="796" ht="15.75" spans="1:24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</row>
    <row r="797" ht="15.75" spans="1:24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</row>
    <row r="798" ht="15.75" spans="1:24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</row>
    <row r="799" ht="15.75" spans="1:24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</row>
    <row r="800" ht="15.75" spans="1:24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</row>
    <row r="801" ht="15.75" spans="1:24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</row>
    <row r="802" ht="15.75" spans="1:24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</row>
    <row r="803" ht="15.75" spans="1:24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</row>
    <row r="804" ht="15.75" spans="1:24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</row>
    <row r="805" ht="15.75" spans="1:24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</row>
    <row r="806" ht="15.75" spans="1:24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</row>
    <row r="807" ht="15.75" spans="1:24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</row>
    <row r="808" ht="15.75" spans="1:24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</row>
    <row r="809" ht="15.75" spans="1:24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</row>
    <row r="810" ht="15.75" spans="1:24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</row>
    <row r="811" ht="15.75" spans="1:24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</row>
    <row r="812" ht="15.75" spans="1:24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</row>
    <row r="813" ht="15.75" spans="1:24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</row>
    <row r="814" ht="15.75" spans="1:24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</row>
    <row r="815" ht="15.75" spans="1:24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</row>
    <row r="816" ht="15.75" spans="1:24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</row>
    <row r="817" ht="15.75" spans="1:24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</row>
    <row r="818" ht="15.75" spans="1:24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</row>
    <row r="819" ht="15.75" spans="1:24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</row>
    <row r="820" ht="15.75" spans="1:24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</row>
    <row r="821" ht="15.75" spans="1:24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</row>
    <row r="822" ht="15.75" spans="1:24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</row>
    <row r="823" ht="15.75" spans="1:24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</row>
    <row r="824" ht="15.75" spans="1:24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</row>
    <row r="825" ht="15.75" spans="1:24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</row>
    <row r="826" ht="15.75" spans="1:24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</row>
    <row r="827" ht="15.75" spans="1:24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</row>
    <row r="828" ht="15.75" spans="1:24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</row>
    <row r="829" ht="15.75" spans="1:24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</row>
    <row r="830" ht="15.75" spans="1:24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</row>
    <row r="831" ht="15.75" spans="1:24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</row>
    <row r="832" ht="15.75" spans="1:24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</row>
    <row r="833" ht="15.75" spans="1:24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</row>
    <row r="834" ht="15.75" spans="1:24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</row>
    <row r="835" ht="15.75" spans="1:24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</row>
    <row r="836" ht="15.75" spans="1:24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</row>
    <row r="837" ht="15.75" spans="1:24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</row>
    <row r="838" ht="15.75" spans="1:24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</row>
    <row r="839" ht="15.75" spans="1:24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</row>
    <row r="840" ht="15.75" spans="1:24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</row>
    <row r="841" ht="15.75" spans="1:24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</row>
    <row r="842" ht="15.75" spans="1:24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</row>
    <row r="843" ht="15.75" spans="1:24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</row>
    <row r="844" ht="15.75" spans="1:24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</row>
    <row r="845" ht="15.75" spans="1:24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</row>
    <row r="846" ht="15.75" spans="1:24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</row>
    <row r="847" ht="15.75" spans="1:24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</row>
    <row r="848" ht="15.75" spans="1:24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</row>
    <row r="849" ht="15.75" spans="1:24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</row>
    <row r="850" ht="15.75" spans="1:24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</row>
    <row r="851" ht="15.75" spans="1:24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</row>
    <row r="852" ht="15.75" spans="1:24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</row>
    <row r="853" ht="15.75" spans="1:24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</row>
    <row r="854" ht="15.75" spans="1:24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</row>
    <row r="855" ht="15.75" spans="1:24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</row>
    <row r="856" ht="15.75" spans="1:24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</row>
    <row r="857" ht="15.75" spans="1:24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</row>
    <row r="858" ht="15.75" spans="1:24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</row>
    <row r="859" ht="15.75" spans="1:24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</row>
    <row r="860" ht="15.75" spans="1:24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</row>
    <row r="861" ht="15.75" spans="1:24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</row>
    <row r="862" ht="15.75" spans="1:24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</row>
    <row r="863" ht="15.75" spans="1:24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</row>
    <row r="864" ht="15.75" spans="1:24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</row>
    <row r="865" ht="15.75" spans="1:24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</row>
    <row r="866" ht="15.75" spans="1:24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</row>
    <row r="867" ht="15.75" spans="1:24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</row>
    <row r="868" ht="15.75" spans="1:24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</row>
    <row r="869" ht="15.75" spans="1:24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</row>
    <row r="870" ht="15.75" spans="1:24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</row>
    <row r="871" ht="15.75" spans="1:24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</row>
    <row r="872" ht="15.75" spans="1:24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</row>
    <row r="873" ht="15.75" spans="1:24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</row>
    <row r="874" ht="15.75" spans="1:24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</row>
    <row r="875" ht="15.75" spans="1:24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</row>
    <row r="876" ht="15.75" spans="1:24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</row>
    <row r="877" ht="15.75" spans="1:24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</row>
    <row r="878" ht="15.75" spans="1:24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</row>
    <row r="879" ht="15.75" spans="1:24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</row>
    <row r="880" ht="15.75" spans="1:24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</row>
    <row r="881" ht="15.75" spans="1:24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</row>
    <row r="882" ht="15.75" spans="1:24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</row>
    <row r="883" ht="15.75" spans="1:24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</row>
    <row r="884" ht="15.75" spans="1:24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</row>
    <row r="885" ht="15.75" spans="1:24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</row>
    <row r="886" ht="15.75" spans="1:24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</row>
    <row r="887" ht="15.75" spans="1:24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</row>
    <row r="888" ht="15.75" spans="1:24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</row>
    <row r="889" ht="15.75" spans="1:24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</row>
    <row r="890" ht="15.75" spans="1:24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</row>
    <row r="891" ht="15.75" spans="1:24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</row>
    <row r="892" ht="15.75" spans="1:24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</row>
    <row r="893" ht="15.75" spans="1:24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</row>
    <row r="894" ht="15.75" spans="1:24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</row>
    <row r="895" ht="15.75" spans="1:24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</row>
    <row r="896" ht="15.75" spans="1:24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</row>
    <row r="897" ht="15.75" spans="1:24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</row>
    <row r="898" ht="15.75" spans="1:24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</row>
    <row r="899" ht="15.75" spans="1:24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</row>
    <row r="900" ht="15.75" spans="1:24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</row>
    <row r="901" ht="15.75" spans="1:24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</row>
    <row r="902" ht="15.75" spans="1:24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</row>
    <row r="903" ht="15.75" spans="1:24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</row>
    <row r="904" ht="15.75" spans="1:24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</row>
    <row r="905" ht="15.75" spans="1:24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</row>
    <row r="906" ht="15.75" spans="1:24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</row>
    <row r="907" ht="15.75" spans="1:24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</row>
    <row r="908" ht="15.75" spans="1:24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</row>
    <row r="909" ht="15.75" spans="1:24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</row>
    <row r="910" ht="15.75" spans="1:24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</row>
    <row r="911" ht="15.75" spans="1:24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</row>
    <row r="912" ht="15.75" spans="1:24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</row>
    <row r="913" ht="15.75" spans="1:24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</row>
    <row r="914" ht="15.75" spans="1:24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</row>
    <row r="915" ht="15.75" spans="1:24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</row>
    <row r="916" ht="15.75" spans="1:24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</row>
    <row r="917" ht="15.75" spans="1:24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</row>
    <row r="918" ht="15.75" spans="1:24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</row>
    <row r="919" ht="15.75" spans="1:24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</row>
    <row r="920" ht="15.75" spans="1:24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</row>
    <row r="921" ht="15.75" spans="1:24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</row>
    <row r="922" ht="15.75" spans="1:24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</row>
    <row r="923" ht="15.75" spans="1:24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</row>
    <row r="924" ht="15.75" spans="1:24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</row>
    <row r="925" ht="15.75" spans="1:24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</row>
    <row r="926" ht="15.75" spans="1:24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</row>
    <row r="927" ht="15.75" spans="1:24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</row>
    <row r="928" ht="15.75" spans="1:24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</row>
    <row r="929" ht="15.75" spans="1:24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</row>
    <row r="930" ht="15.75" spans="1:24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</row>
    <row r="931" ht="15.75" spans="1:24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</row>
    <row r="932" ht="15.75" spans="1:24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</row>
    <row r="933" ht="15.75" spans="1:24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</row>
    <row r="934" ht="15.75" spans="1:24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</row>
    <row r="935" ht="15.75" spans="1:24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</row>
    <row r="936" ht="15.75" spans="1:24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</row>
    <row r="937" ht="15.75" spans="1:24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</row>
    <row r="938" ht="15.75" spans="1:24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</row>
    <row r="939" ht="15.75" spans="1:24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</row>
    <row r="940" ht="15.75" spans="1:24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</row>
    <row r="941" ht="15.75" spans="1:24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</row>
    <row r="942" ht="15.75" spans="1:24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</row>
    <row r="943" ht="15.75" spans="1:24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</row>
    <row r="944" ht="15.75" spans="1:24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</row>
    <row r="945" ht="15.75" spans="1:24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</row>
    <row r="946" ht="15.75" spans="1:24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</row>
    <row r="947" ht="15.75" spans="1:24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</row>
    <row r="948" ht="15.75" spans="1:24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</row>
    <row r="949" ht="15.75" spans="1:24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</row>
    <row r="950" ht="15.75" spans="1:24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</row>
    <row r="951" ht="15.75" spans="1:24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</row>
    <row r="952" ht="15.75" spans="1:24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</row>
    <row r="953" ht="15.75" spans="1:24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</row>
    <row r="954" ht="15.75" spans="1:24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</row>
    <row r="955" ht="15.75" spans="1:24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</row>
    <row r="956" ht="15.75" spans="1:24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</row>
    <row r="957" ht="15.75" spans="1:24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</row>
    <row r="958" ht="15.75" spans="1:24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</row>
    <row r="959" ht="15.75" spans="1:24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</row>
    <row r="960" ht="15.75" spans="1:24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</row>
    <row r="961" ht="15.75" spans="1:24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</row>
    <row r="962" ht="15.75" spans="1:24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</row>
    <row r="963" ht="15.75" spans="1:24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</row>
    <row r="964" ht="15.75" spans="1:24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</row>
    <row r="965" ht="15.75" spans="1:24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</row>
    <row r="966" ht="15.75" spans="1:24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</row>
    <row r="967" ht="15.75" spans="1:24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</row>
    <row r="968" ht="15.75" spans="1:24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</row>
    <row r="969" ht="15.75" spans="1:24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</row>
    <row r="970" ht="15.75" spans="1:24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</row>
    <row r="971" ht="15.75" spans="1:24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</row>
    <row r="972" ht="15.75" spans="1:24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</row>
    <row r="973" ht="15.75" spans="1:24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</row>
    <row r="974" ht="15.75" spans="1:24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</row>
    <row r="975" ht="15.75" spans="1:24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</row>
    <row r="976" ht="15.75" spans="1:24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</row>
    <row r="977" ht="15.75" spans="1:24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</row>
    <row r="978" ht="15.75" spans="1:24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</row>
    <row r="979" ht="15.75" spans="1:24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</row>
    <row r="980" ht="15.75" spans="1:24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</row>
    <row r="981" ht="15.75" spans="1:24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</row>
    <row r="982" ht="15.75" spans="1:24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</row>
    <row r="983" ht="15.75" spans="1:24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</row>
    <row r="984" ht="15.75" spans="1:24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</row>
    <row r="985" ht="15.75" spans="1:24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</row>
    <row r="986" ht="15.75" spans="1:24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</row>
    <row r="987" ht="15.75" spans="1:24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</row>
    <row r="988" ht="15.75" spans="1:24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</row>
    <row r="989" ht="15.75" spans="1:24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</row>
    <row r="990" ht="15.75" spans="1:24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</row>
    <row r="991" ht="15.75" spans="1:24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</row>
    <row r="992" ht="15.75" spans="1:24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</row>
    <row r="993" ht="15.75" spans="1:24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</row>
    <row r="994" ht="15.75" spans="1:24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</row>
    <row r="995" ht="15.75" spans="1:24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</row>
    <row r="996" ht="15.75" spans="1:24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</row>
    <row r="997" ht="15.75" spans="1:24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</row>
    <row r="998" ht="15.75" spans="1:24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</row>
    <row r="999" ht="15.75" spans="1:24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</row>
    <row r="1000" ht="15.75" spans="1:24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</row>
    <row r="1001" ht="15.75" spans="1:24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</row>
    <row r="1002" ht="15.75" spans="1:24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</row>
    <row r="1003" ht="15.75" spans="1:24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</row>
    <row r="1004" ht="15.75" spans="1:24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</row>
    <row r="1005" ht="15.75" spans="1:24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</row>
    <row r="1006" ht="15.75" spans="1:24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</row>
    <row r="1007" ht="15.75" spans="1:24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</row>
    <row r="1008" ht="15.75" spans="1:24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</row>
  </sheetData>
  <mergeCells count="73">
    <mergeCell ref="A1:N1"/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</mergeCells>
  <pageMargins left="0.0388888888888889" right="0.25" top="0.196527777777778" bottom="0.156944444444444" header="0" footer="0"/>
  <pageSetup paperSize="9" scale="58" fitToWidth="0" orientation="landscape"/>
  <headerFooter>
    <oddHeader>&amp;L000000&amp;A&amp;R000000Page &amp;P of</oddHeader>
    <oddFooter>&amp;C000000 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07407407407" defaultRowHeight="15" customHeight="1"/>
  <cols>
    <col min="1" max="1" width="6.42222222222222" customWidth="1"/>
    <col min="2" max="2" width="17.4222222222222" customWidth="1"/>
    <col min="3" max="3" width="27.7111111111111" customWidth="1"/>
    <col min="4" max="4" width="31" customWidth="1"/>
    <col min="5" max="6" width="7.71111111111111" customWidth="1"/>
    <col min="7" max="25" width="7.4222222222222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105</v>
      </c>
      <c r="B2" s="4"/>
      <c r="C2" s="9" t="s">
        <v>106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107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108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109</v>
      </c>
      <c r="Q3" s="6"/>
      <c r="R3" s="6"/>
      <c r="S3" s="4"/>
      <c r="T3" s="9" t="s">
        <v>8</v>
      </c>
      <c r="U3" s="6"/>
      <c r="V3" s="6"/>
      <c r="W3" s="6"/>
      <c r="X3" s="6"/>
      <c r="Y3" s="4"/>
      <c r="Z3" s="137"/>
    </row>
    <row r="4" ht="15.75" customHeight="1" spans="1:26">
      <c r="A4" s="65" t="s">
        <v>5</v>
      </c>
      <c r="B4" s="4"/>
      <c r="C4" s="9" t="s">
        <v>110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11</v>
      </c>
      <c r="Q4" s="6"/>
      <c r="R4" s="6"/>
      <c r="S4" s="4"/>
      <c r="T4" s="9" t="s">
        <v>111</v>
      </c>
      <c r="U4" s="6"/>
      <c r="V4" s="6"/>
      <c r="W4" s="6"/>
      <c r="X4" s="6"/>
      <c r="Y4" s="4"/>
      <c r="Z4" s="137"/>
    </row>
    <row r="5" ht="15.75" customHeight="1" spans="1:26">
      <c r="A5" s="65" t="s">
        <v>9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15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72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112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19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21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22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23</v>
      </c>
      <c r="B9" s="71" t="s">
        <v>24</v>
      </c>
      <c r="C9" s="49"/>
      <c r="D9" s="72" t="s">
        <v>25</v>
      </c>
      <c r="E9" s="73" t="s">
        <v>26</v>
      </c>
      <c r="F9" s="74"/>
      <c r="G9" s="75"/>
      <c r="H9" s="76" t="s">
        <v>113</v>
      </c>
      <c r="I9" s="105" t="s">
        <v>114</v>
      </c>
      <c r="J9" s="105"/>
      <c r="K9" s="105" t="s">
        <v>114</v>
      </c>
      <c r="L9" s="106" t="s">
        <v>115</v>
      </c>
      <c r="M9" s="105" t="s">
        <v>114</v>
      </c>
      <c r="N9" s="105"/>
      <c r="O9" s="105" t="s">
        <v>114</v>
      </c>
      <c r="P9" s="107" t="s">
        <v>116</v>
      </c>
      <c r="Q9" s="105" t="s">
        <v>114</v>
      </c>
      <c r="R9" s="105"/>
      <c r="S9" s="105" t="s">
        <v>114</v>
      </c>
      <c r="T9" s="123" t="s">
        <v>117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118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119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120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121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122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123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124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125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126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127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128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129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130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131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132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133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134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135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136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137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138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139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140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141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07407407407" defaultRowHeight="15" customHeight="1"/>
  <cols>
    <col min="1" max="2" width="11" customWidth="1"/>
    <col min="3" max="3" width="8.28888888888889" customWidth="1"/>
    <col min="4" max="4" width="28.1407407407407" customWidth="1"/>
    <col min="5" max="5" width="25.7111111111111" customWidth="1"/>
    <col min="6" max="6" width="10.7111111111111" customWidth="1"/>
    <col min="7" max="7" width="11.7111111111111" customWidth="1"/>
    <col min="8" max="10" width="8.7111111111111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105</v>
      </c>
      <c r="B2" s="4"/>
      <c r="C2" s="5" t="e">
        <f>#REF!</f>
        <v>#REF!</v>
      </c>
      <c r="D2" s="6"/>
      <c r="E2" s="4"/>
      <c r="F2" s="3" t="s">
        <v>107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108</v>
      </c>
      <c r="B3" s="4"/>
      <c r="C3" s="5" t="e">
        <f>#REF!</f>
        <v>#REF!</v>
      </c>
      <c r="D3" s="6"/>
      <c r="E3" s="4"/>
      <c r="F3" s="3" t="s">
        <v>109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11</v>
      </c>
      <c r="G4" s="8"/>
      <c r="H4" s="9" t="s">
        <v>111</v>
      </c>
      <c r="I4" s="6"/>
      <c r="J4" s="6"/>
      <c r="K4" s="4"/>
    </row>
    <row r="5" ht="15.75" customHeight="1" spans="1:11">
      <c r="A5" s="3" t="s">
        <v>9</v>
      </c>
      <c r="B5" s="4"/>
      <c r="C5" s="5" t="e">
        <f>#REF!</f>
        <v>#REF!</v>
      </c>
      <c r="D5" s="6"/>
      <c r="E5" s="4"/>
      <c r="F5" s="3" t="s">
        <v>15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72</v>
      </c>
      <c r="B6" s="4"/>
      <c r="C6" s="5" t="e">
        <f>#REF!</f>
        <v>#REF!</v>
      </c>
      <c r="D6" s="6"/>
      <c r="E6" s="4"/>
      <c r="F6" s="3" t="s">
        <v>112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142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23</v>
      </c>
      <c r="B8" s="12" t="s">
        <v>24</v>
      </c>
      <c r="C8" s="6"/>
      <c r="D8" s="4"/>
      <c r="E8" s="12" t="s">
        <v>25</v>
      </c>
      <c r="F8" s="11" t="s">
        <v>143</v>
      </c>
      <c r="G8" s="13" t="s">
        <v>144</v>
      </c>
      <c r="H8" s="11" t="s">
        <v>145</v>
      </c>
      <c r="I8" s="11" t="s">
        <v>146</v>
      </c>
      <c r="J8" s="50" t="s">
        <v>147</v>
      </c>
      <c r="K8" s="11" t="s">
        <v>148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149</v>
      </c>
      <c r="B9" s="15" t="s">
        <v>78</v>
      </c>
      <c r="C9" s="6"/>
      <c r="D9" s="4"/>
      <c r="E9" s="16" t="s">
        <v>150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151</v>
      </c>
      <c r="B10" s="15" t="s">
        <v>152</v>
      </c>
      <c r="C10" s="6"/>
      <c r="D10" s="4"/>
      <c r="E10" s="20" t="s">
        <v>153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154</v>
      </c>
    </row>
    <row r="11" ht="15.75" customHeight="1" spans="1:11">
      <c r="A11" s="14" t="s">
        <v>155</v>
      </c>
      <c r="B11" s="15" t="s">
        <v>156</v>
      </c>
      <c r="C11" s="6"/>
      <c r="D11" s="4"/>
      <c r="E11" s="20" t="s">
        <v>157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158</v>
      </c>
    </row>
    <row r="12" ht="15.75" customHeight="1" spans="1:11">
      <c r="A12" s="14" t="s">
        <v>159</v>
      </c>
      <c r="B12" s="15" t="s">
        <v>160</v>
      </c>
      <c r="C12" s="6"/>
      <c r="D12" s="4"/>
      <c r="E12" s="20" t="s">
        <v>161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162</v>
      </c>
    </row>
    <row r="13" ht="15.75" customHeight="1" spans="1:11">
      <c r="A13" s="14" t="s">
        <v>163</v>
      </c>
      <c r="B13" s="22" t="s">
        <v>164</v>
      </c>
      <c r="C13" s="6"/>
      <c r="D13" s="4"/>
      <c r="E13" s="23" t="s">
        <v>165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166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154</v>
      </c>
    </row>
    <row r="15" ht="15.75" customHeight="1" spans="1:11">
      <c r="A15" s="14" t="s">
        <v>167</v>
      </c>
      <c r="B15" s="22" t="s">
        <v>168</v>
      </c>
      <c r="C15" s="6"/>
      <c r="D15" s="4"/>
      <c r="E15" s="20" t="s">
        <v>169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154</v>
      </c>
    </row>
    <row r="16" ht="15.75" customHeight="1" spans="1:11">
      <c r="A16" s="14" t="s">
        <v>170</v>
      </c>
      <c r="B16" s="22" t="s">
        <v>171</v>
      </c>
      <c r="C16" s="6"/>
      <c r="D16" s="4"/>
      <c r="E16" s="20" t="s">
        <v>172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173</v>
      </c>
      <c r="B17" s="22" t="s">
        <v>174</v>
      </c>
      <c r="C17" s="6"/>
      <c r="D17" s="4"/>
      <c r="E17" s="20" t="s">
        <v>175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154</v>
      </c>
    </row>
    <row r="18" ht="15.75" customHeight="1" spans="1:11">
      <c r="A18" s="14" t="s">
        <v>176</v>
      </c>
      <c r="B18" s="22" t="s">
        <v>177</v>
      </c>
      <c r="C18" s="6"/>
      <c r="D18" s="4"/>
      <c r="E18" s="20" t="s">
        <v>178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154</v>
      </c>
    </row>
    <row r="19" ht="15.75" customHeight="1" spans="1:11">
      <c r="A19" s="14" t="s">
        <v>179</v>
      </c>
      <c r="B19" s="22" t="s">
        <v>180</v>
      </c>
      <c r="C19" s="6"/>
      <c r="D19" s="4"/>
      <c r="E19" s="22" t="s">
        <v>181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158</v>
      </c>
    </row>
    <row r="20" ht="15.75" customHeight="1" spans="1:11">
      <c r="A20" s="24" t="s">
        <v>182</v>
      </c>
      <c r="B20" s="22" t="s">
        <v>183</v>
      </c>
      <c r="C20" s="6"/>
      <c r="D20" s="4"/>
      <c r="E20" s="25" t="s">
        <v>184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158</v>
      </c>
    </row>
    <row r="21" ht="15.75" customHeight="1" spans="1:11">
      <c r="A21" s="14" t="s">
        <v>185</v>
      </c>
      <c r="B21" s="22" t="s">
        <v>84</v>
      </c>
      <c r="C21" s="6"/>
      <c r="D21" s="4"/>
      <c r="E21" s="23" t="s">
        <v>85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186</v>
      </c>
      <c r="B22" s="22" t="s">
        <v>86</v>
      </c>
      <c r="C22" s="6"/>
      <c r="D22" s="4"/>
      <c r="E22" s="14" t="s">
        <v>87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154</v>
      </c>
    </row>
    <row r="23" ht="15.75" customHeight="1" spans="1:11">
      <c r="A23" s="24" t="s">
        <v>187</v>
      </c>
      <c r="B23" s="22" t="s">
        <v>188</v>
      </c>
      <c r="C23" s="6"/>
      <c r="D23" s="4"/>
      <c r="E23" s="14" t="s">
        <v>189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190</v>
      </c>
      <c r="B24" s="22" t="s">
        <v>191</v>
      </c>
      <c r="C24" s="6"/>
      <c r="D24" s="4"/>
      <c r="E24" s="14" t="s">
        <v>102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192</v>
      </c>
      <c r="B25" s="22" t="s">
        <v>193</v>
      </c>
      <c r="C25" s="6"/>
      <c r="D25" s="4"/>
      <c r="E25" s="14" t="s">
        <v>194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158</v>
      </c>
    </row>
    <row r="26" ht="15.75" customHeight="1" spans="1:11">
      <c r="A26" s="24" t="s">
        <v>195</v>
      </c>
      <c r="B26" s="22" t="s">
        <v>196</v>
      </c>
      <c r="C26" s="6"/>
      <c r="D26" s="4"/>
      <c r="E26" s="14" t="s">
        <v>197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154</v>
      </c>
    </row>
    <row r="27" ht="15.75" customHeight="1" spans="1:11">
      <c r="A27" s="24"/>
      <c r="B27" s="22" t="s">
        <v>198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154</v>
      </c>
    </row>
    <row r="28" ht="15.75" customHeight="1" spans="1:11">
      <c r="A28" s="24"/>
      <c r="B28" s="22" t="s">
        <v>199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154</v>
      </c>
    </row>
    <row r="29" ht="15.75" customHeight="1" spans="1:11">
      <c r="A29" s="24" t="s">
        <v>200</v>
      </c>
      <c r="B29" s="22" t="s">
        <v>88</v>
      </c>
      <c r="C29" s="6"/>
      <c r="D29" s="4"/>
      <c r="E29" s="14" t="s">
        <v>89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201</v>
      </c>
      <c r="B30" s="22" t="s">
        <v>202</v>
      </c>
      <c r="C30" s="6"/>
      <c r="D30" s="4"/>
      <c r="E30" s="14" t="s">
        <v>203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154</v>
      </c>
    </row>
    <row r="31" ht="15.75" customHeight="1" spans="1:11">
      <c r="A31" s="24" t="s">
        <v>204</v>
      </c>
      <c r="B31" s="22" t="s">
        <v>205</v>
      </c>
      <c r="C31" s="6"/>
      <c r="D31" s="4"/>
      <c r="E31" s="14" t="s">
        <v>206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207</v>
      </c>
      <c r="B32" s="22" t="s">
        <v>208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162</v>
      </c>
    </row>
    <row r="33" ht="15.75" customHeight="1" spans="1:11">
      <c r="A33" s="26" t="s">
        <v>209</v>
      </c>
      <c r="B33" s="22" t="s">
        <v>210</v>
      </c>
      <c r="C33" s="6"/>
      <c r="D33" s="4"/>
      <c r="E33" s="28" t="s">
        <v>104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162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211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212</v>
      </c>
      <c r="B37" s="34"/>
      <c r="C37" s="34"/>
      <c r="D37" s="34"/>
      <c r="E37" s="35"/>
      <c r="F37" s="36" t="s">
        <v>213</v>
      </c>
      <c r="G37" s="34"/>
      <c r="H37" s="34"/>
      <c r="I37" s="34"/>
      <c r="J37" s="34"/>
      <c r="K37" s="55"/>
    </row>
    <row r="38" ht="15.75" customHeight="1" spans="1:11">
      <c r="A38" s="37" t="s">
        <v>214</v>
      </c>
      <c r="B38" s="6"/>
      <c r="C38" s="6"/>
      <c r="D38" s="6"/>
      <c r="E38" s="4"/>
      <c r="F38" s="38" t="s">
        <v>215</v>
      </c>
      <c r="G38" s="6"/>
      <c r="H38" s="6"/>
      <c r="I38" s="6"/>
      <c r="J38" s="6"/>
      <c r="K38" s="56"/>
    </row>
    <row r="39" ht="15.75" customHeight="1" spans="1:11">
      <c r="A39" s="39" t="s">
        <v>216</v>
      </c>
      <c r="B39" s="40"/>
      <c r="C39" s="40"/>
      <c r="D39" s="40"/>
      <c r="E39" s="41"/>
      <c r="F39" s="42" t="s">
        <v>217</v>
      </c>
      <c r="G39" s="40"/>
      <c r="H39" s="40"/>
      <c r="I39" s="40"/>
      <c r="J39" s="40"/>
      <c r="K39" s="57"/>
    </row>
    <row r="40" ht="15.75" customHeight="1" spans="1:11">
      <c r="A40" s="43" t="s">
        <v>218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220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221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07407407407" defaultRowHeight="15" customHeight="1"/>
  <cols>
    <col min="1" max="2" width="11" customWidth="1"/>
    <col min="3" max="3" width="8.28888888888889" customWidth="1"/>
    <col min="4" max="4" width="28.1407407407407" customWidth="1"/>
    <col min="5" max="5" width="25.7111111111111" customWidth="1"/>
    <col min="6" max="6" width="10.7111111111111" customWidth="1"/>
    <col min="7" max="7" width="11.7111111111111" customWidth="1"/>
    <col min="8" max="10" width="8.7111111111111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105</v>
      </c>
      <c r="B2" s="4"/>
      <c r="C2" s="5" t="e">
        <f>#REF!</f>
        <v>#REF!</v>
      </c>
      <c r="D2" s="6"/>
      <c r="E2" s="4"/>
      <c r="F2" s="3" t="s">
        <v>107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108</v>
      </c>
      <c r="B3" s="4"/>
      <c r="C3" s="5" t="e">
        <f>#REF!</f>
        <v>#REF!</v>
      </c>
      <c r="D3" s="6"/>
      <c r="E3" s="4"/>
      <c r="F3" s="3" t="s">
        <v>109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11</v>
      </c>
      <c r="G4" s="8"/>
      <c r="H4" s="9" t="s">
        <v>111</v>
      </c>
      <c r="I4" s="6"/>
      <c r="J4" s="6"/>
      <c r="K4" s="4"/>
    </row>
    <row r="5" ht="15.75" customHeight="1" spans="1:11">
      <c r="A5" s="3" t="s">
        <v>9</v>
      </c>
      <c r="B5" s="4"/>
      <c r="C5" s="5" t="e">
        <f>#REF!</f>
        <v>#REF!</v>
      </c>
      <c r="D5" s="6"/>
      <c r="E5" s="4"/>
      <c r="F5" s="3" t="s">
        <v>15</v>
      </c>
      <c r="G5" s="4"/>
      <c r="H5" s="9" t="s">
        <v>34</v>
      </c>
      <c r="I5" s="6"/>
      <c r="J5" s="6"/>
      <c r="K5" s="4"/>
    </row>
    <row r="6" ht="15.75" customHeight="1" spans="1:11">
      <c r="A6" s="3" t="s">
        <v>72</v>
      </c>
      <c r="B6" s="4"/>
      <c r="C6" s="5" t="e">
        <f>#REF!</f>
        <v>#REF!</v>
      </c>
      <c r="D6" s="6"/>
      <c r="E6" s="4"/>
      <c r="F6" s="3" t="s">
        <v>112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142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23</v>
      </c>
      <c r="B8" s="12" t="s">
        <v>24</v>
      </c>
      <c r="C8" s="6"/>
      <c r="D8" s="4"/>
      <c r="E8" s="12" t="s">
        <v>25</v>
      </c>
      <c r="F8" s="11" t="s">
        <v>143</v>
      </c>
      <c r="G8" s="13" t="s">
        <v>144</v>
      </c>
      <c r="H8" s="11" t="s">
        <v>145</v>
      </c>
      <c r="I8" s="11" t="s">
        <v>146</v>
      </c>
      <c r="J8" s="50" t="s">
        <v>147</v>
      </c>
      <c r="K8" s="11" t="s">
        <v>148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149</v>
      </c>
      <c r="B9" s="15" t="s">
        <v>78</v>
      </c>
      <c r="C9" s="6"/>
      <c r="D9" s="4"/>
      <c r="E9" s="16" t="s">
        <v>150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158</v>
      </c>
    </row>
    <row r="10" ht="15.75" customHeight="1" spans="1:11">
      <c r="A10" s="14" t="s">
        <v>151</v>
      </c>
      <c r="B10" s="15" t="s">
        <v>152</v>
      </c>
      <c r="C10" s="6"/>
      <c r="D10" s="4"/>
      <c r="E10" s="20" t="s">
        <v>153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158</v>
      </c>
    </row>
    <row r="11" ht="15.75" customHeight="1" spans="1:11">
      <c r="A11" s="14" t="s">
        <v>155</v>
      </c>
      <c r="B11" s="15" t="s">
        <v>156</v>
      </c>
      <c r="C11" s="6"/>
      <c r="D11" s="4"/>
      <c r="E11" s="20" t="s">
        <v>157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158</v>
      </c>
    </row>
    <row r="12" ht="15.75" customHeight="1" spans="1:11">
      <c r="A12" s="14" t="s">
        <v>159</v>
      </c>
      <c r="B12" s="15" t="s">
        <v>160</v>
      </c>
      <c r="C12" s="6"/>
      <c r="D12" s="4"/>
      <c r="E12" s="20" t="s">
        <v>161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158</v>
      </c>
    </row>
    <row r="13" ht="15.75" customHeight="1" spans="1:11">
      <c r="A13" s="14" t="s">
        <v>163</v>
      </c>
      <c r="B13" s="22" t="s">
        <v>164</v>
      </c>
      <c r="C13" s="6"/>
      <c r="D13" s="4"/>
      <c r="E13" s="23" t="s">
        <v>165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158</v>
      </c>
    </row>
    <row r="14" ht="15.75" customHeight="1" spans="1:11">
      <c r="A14" s="14"/>
      <c r="B14" s="22" t="s">
        <v>166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162</v>
      </c>
    </row>
    <row r="15" ht="15.75" customHeight="1" spans="1:11">
      <c r="A15" s="14" t="s">
        <v>167</v>
      </c>
      <c r="B15" s="22" t="s">
        <v>168</v>
      </c>
      <c r="C15" s="6"/>
      <c r="D15" s="4"/>
      <c r="E15" s="20" t="s">
        <v>169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154</v>
      </c>
    </row>
    <row r="16" ht="15.75" customHeight="1" spans="1:11">
      <c r="A16" s="14" t="s">
        <v>170</v>
      </c>
      <c r="B16" s="22" t="s">
        <v>171</v>
      </c>
      <c r="C16" s="6"/>
      <c r="D16" s="4"/>
      <c r="E16" s="20" t="s">
        <v>172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224</v>
      </c>
    </row>
    <row r="17" ht="15.75" customHeight="1" spans="1:11">
      <c r="A17" s="14" t="s">
        <v>173</v>
      </c>
      <c r="B17" s="22" t="s">
        <v>174</v>
      </c>
      <c r="C17" s="6"/>
      <c r="D17" s="4"/>
      <c r="E17" s="20" t="s">
        <v>175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158</v>
      </c>
    </row>
    <row r="18" ht="15.75" customHeight="1" spans="1:11">
      <c r="A18" s="14" t="s">
        <v>176</v>
      </c>
      <c r="B18" s="22" t="s">
        <v>177</v>
      </c>
      <c r="C18" s="6"/>
      <c r="D18" s="4"/>
      <c r="E18" s="20" t="s">
        <v>178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158</v>
      </c>
    </row>
    <row r="19" ht="15.75" customHeight="1" spans="1:11">
      <c r="A19" s="14" t="s">
        <v>179</v>
      </c>
      <c r="B19" s="22" t="s">
        <v>180</v>
      </c>
      <c r="C19" s="6"/>
      <c r="D19" s="4"/>
      <c r="E19" s="22" t="s">
        <v>181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158</v>
      </c>
    </row>
    <row r="20" ht="15.75" customHeight="1" spans="1:11">
      <c r="A20" s="24" t="s">
        <v>182</v>
      </c>
      <c r="B20" s="22" t="s">
        <v>183</v>
      </c>
      <c r="C20" s="6"/>
      <c r="D20" s="4"/>
      <c r="E20" s="25" t="s">
        <v>184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158</v>
      </c>
    </row>
    <row r="21" ht="15.75" customHeight="1" spans="1:11">
      <c r="A21" s="14" t="s">
        <v>185</v>
      </c>
      <c r="B21" s="22" t="s">
        <v>84</v>
      </c>
      <c r="C21" s="6"/>
      <c r="D21" s="4"/>
      <c r="E21" s="23" t="s">
        <v>85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158</v>
      </c>
    </row>
    <row r="22" ht="15.75" customHeight="1" spans="1:11">
      <c r="A22" s="14" t="s">
        <v>186</v>
      </c>
      <c r="B22" s="22" t="s">
        <v>86</v>
      </c>
      <c r="C22" s="6"/>
      <c r="D22" s="4"/>
      <c r="E22" s="14" t="s">
        <v>87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158</v>
      </c>
    </row>
    <row r="23" ht="15.75" customHeight="1" spans="1:11">
      <c r="A23" s="24" t="s">
        <v>187</v>
      </c>
      <c r="B23" s="22" t="s">
        <v>188</v>
      </c>
      <c r="C23" s="6"/>
      <c r="D23" s="4"/>
      <c r="E23" s="14" t="s">
        <v>189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190</v>
      </c>
      <c r="B24" s="22" t="s">
        <v>191</v>
      </c>
      <c r="C24" s="6"/>
      <c r="D24" s="4"/>
      <c r="E24" s="14" t="s">
        <v>102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192</v>
      </c>
      <c r="B25" s="22" t="s">
        <v>193</v>
      </c>
      <c r="C25" s="6"/>
      <c r="D25" s="4"/>
      <c r="E25" s="14" t="s">
        <v>194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195</v>
      </c>
      <c r="B26" s="22" t="s">
        <v>196</v>
      </c>
      <c r="C26" s="6"/>
      <c r="D26" s="4"/>
      <c r="E26" s="14" t="s">
        <v>197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158</v>
      </c>
    </row>
    <row r="27" ht="15.75" customHeight="1" spans="1:11">
      <c r="A27" s="24"/>
      <c r="B27" s="22" t="s">
        <v>198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154</v>
      </c>
    </row>
    <row r="28" ht="15.75" customHeight="1" spans="1:11">
      <c r="A28" s="24"/>
      <c r="B28" s="22" t="s">
        <v>199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154</v>
      </c>
    </row>
    <row r="29" ht="15.75" customHeight="1" spans="1:11">
      <c r="A29" s="24" t="s">
        <v>200</v>
      </c>
      <c r="B29" s="22" t="s">
        <v>88</v>
      </c>
      <c r="C29" s="6"/>
      <c r="D29" s="4"/>
      <c r="E29" s="14" t="s">
        <v>89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158</v>
      </c>
    </row>
    <row r="30" ht="15.75" customHeight="1" spans="1:11">
      <c r="A30" s="24" t="s">
        <v>201</v>
      </c>
      <c r="B30" s="22" t="s">
        <v>202</v>
      </c>
      <c r="C30" s="6"/>
      <c r="D30" s="4"/>
      <c r="E30" s="14" t="s">
        <v>203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158</v>
      </c>
    </row>
    <row r="31" ht="15.75" customHeight="1" spans="1:11">
      <c r="A31" s="24" t="s">
        <v>204</v>
      </c>
      <c r="B31" s="22" t="s">
        <v>205</v>
      </c>
      <c r="C31" s="6"/>
      <c r="D31" s="4"/>
      <c r="E31" s="14" t="s">
        <v>206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158</v>
      </c>
    </row>
    <row r="32" ht="15.75" customHeight="1" spans="1:11">
      <c r="A32" s="26" t="s">
        <v>207</v>
      </c>
      <c r="B32" s="22" t="s">
        <v>208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158</v>
      </c>
    </row>
    <row r="33" ht="15.75" customHeight="1" spans="1:11">
      <c r="A33" s="26" t="s">
        <v>209</v>
      </c>
      <c r="B33" s="22" t="s">
        <v>210</v>
      </c>
      <c r="C33" s="6"/>
      <c r="D33" s="4"/>
      <c r="E33" s="28" t="s">
        <v>104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158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211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212</v>
      </c>
      <c r="B37" s="34"/>
      <c r="C37" s="34"/>
      <c r="D37" s="34"/>
      <c r="E37" s="35"/>
      <c r="F37" s="36" t="s">
        <v>225</v>
      </c>
      <c r="G37" s="34"/>
      <c r="H37" s="34"/>
      <c r="I37" s="34"/>
      <c r="J37" s="34"/>
      <c r="K37" s="55"/>
    </row>
    <row r="38" ht="15.75" customHeight="1" spans="1:11">
      <c r="A38" s="37" t="s">
        <v>214</v>
      </c>
      <c r="B38" s="6"/>
      <c r="C38" s="6"/>
      <c r="D38" s="6"/>
      <c r="E38" s="4"/>
      <c r="F38" s="38" t="s">
        <v>215</v>
      </c>
      <c r="G38" s="6"/>
      <c r="H38" s="6"/>
      <c r="I38" s="6"/>
      <c r="J38" s="6"/>
      <c r="K38" s="56"/>
    </row>
    <row r="39" ht="15.75" customHeight="1" spans="1:11">
      <c r="A39" s="39" t="s">
        <v>216</v>
      </c>
      <c r="B39" s="40"/>
      <c r="C39" s="40"/>
      <c r="D39" s="40"/>
      <c r="E39" s="41"/>
      <c r="F39" s="42" t="s">
        <v>217</v>
      </c>
      <c r="G39" s="40"/>
      <c r="H39" s="40"/>
      <c r="I39" s="40"/>
      <c r="J39" s="40"/>
      <c r="K39" s="57"/>
    </row>
    <row r="40" ht="15.75" customHeight="1" spans="1:11">
      <c r="A40" s="43" t="s">
        <v>218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220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221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GRADED SPECS</vt:lpstr>
      <vt:lpstr>GRADED SPECS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86138</cp:lastModifiedBy>
  <dcterms:created xsi:type="dcterms:W3CDTF">2021-03-10T21:48:00Z</dcterms:created>
  <dcterms:modified xsi:type="dcterms:W3CDTF">2023-06-21T08:27:52Z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590F50F3639E44658397D626703E28EC</vt:lpwstr>
  </property>
  <property fmtid="{D5CDD505-2E9C-101B-9397-08002B2CF9AE}" pid="3" name="KSOProductBuildVer">
    <vt:lpwstr>2052-11.1.0.14309</vt:lpwstr>
  </property>
</Properties>
</file>