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855" firstSheet="1" activeTab="1"/>
  </bookViews>
  <sheets>
    <sheet name="STYLE HISTORY" sheetId="2" state="hidden" r:id="rId1"/>
    <sheet name="GRADED SPECS 11-28" sheetId="19" r:id="rId2"/>
    <sheet name="GRADED SPECS 11-28 (cm)" sheetId="20" r:id="rId3"/>
    <sheet name="GRADED SPECS (2)" sheetId="9" state="hidden" r:id="rId4"/>
    <sheet name="PP SAMPLE" sheetId="10" state="hidden" r:id="rId5"/>
    <sheet name="PP SAMPLE (2X)" sheetId="11" state="hidden" r:id="rId6"/>
  </sheets>
  <externalReferences>
    <externalReference r:id="rId7"/>
  </externalReferences>
  <definedNames>
    <definedName name="Contract_No" localSheetId="3">#REF!</definedName>
    <definedName name="Contract_No">#REF!</definedName>
    <definedName name="Z_8114DFCC_A971_5F4F_A611_B1A05A9EE44E_.wvu.PrintArea" localSheetId="4">'PP SAMPLE'!$A$1:$K$105</definedName>
    <definedName name="Z_8114DFCC_A971_5F4F_A611_B1A05A9EE44E_.wvu.PrintArea" localSheetId="5">'PP SAMPLE (2X)'!$A$1:$K$116</definedName>
    <definedName name="Z_8114DFCC_A971_5F4F_A611_B1A05A9EE44E_.wvu.PrintTitles" localSheetId="3">'GRADED SPECS (2)'!$1:$6</definedName>
    <definedName name="Z_8114DFCC_A971_5F4F_A611_B1A05A9EE44E_.wvu.PrintTitles" localSheetId="4">'PP SAMPLE'!$1:$6</definedName>
    <definedName name="Z_8114DFCC_A971_5F4F_A611_B1A05A9EE44E_.wvu.PrintTitles" localSheetId="5">'PP SAMPLE (2X)'!$1:$6</definedName>
  </definedNames>
  <calcPr calcId="144525"/>
</workbook>
</file>

<file path=xl/sharedStrings.xml><?xml version="1.0" encoding="utf-8"?>
<sst xmlns="http://schemas.openxmlformats.org/spreadsheetml/2006/main" count="530" uniqueCount="240">
  <si>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</si>
  <si>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</si>
  <si>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</si>
  <si>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</si>
  <si>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</si>
  <si>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</si>
  <si>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</si>
  <si>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</si>
  <si>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</si>
  <si>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</si>
  <si>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</si>
  <si>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</si>
  <si>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</si>
  <si>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</si>
  <si>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</si>
  <si>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</si>
  <si>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</si>
  <si>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STYLE #:</t>
  </si>
  <si>
    <t>DATE CREATED:</t>
  </si>
  <si>
    <t>COLOR:</t>
  </si>
  <si>
    <t>FIT DATE:</t>
  </si>
  <si>
    <t>CHIFFON</t>
  </si>
  <si>
    <t>DESIGNER:</t>
  </si>
  <si>
    <t>GRACE</t>
  </si>
  <si>
    <t>N/A</t>
  </si>
  <si>
    <t>TECHNICAL DESIGNER:</t>
  </si>
  <si>
    <t>MARIA / ASHLEY</t>
  </si>
  <si>
    <t>LINING:</t>
  </si>
  <si>
    <t>POLY DENIER</t>
  </si>
  <si>
    <t>SAMPLE SIZE:</t>
  </si>
  <si>
    <t>MEDIUM &amp; 2X</t>
  </si>
  <si>
    <t>FACTORY/VENDOR:</t>
  </si>
  <si>
    <t>COLLECTION/PO#: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</si>
  <si>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</si>
  <si>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</si>
  <si>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</si>
  <si>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</si>
  <si>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</si>
  <si>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</si>
  <si>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</si>
  <si>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</si>
  <si>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</si>
  <si>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</si>
  <si>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</si>
  <si>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</si>
  <si>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</si>
  <si>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</si>
  <si>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</si>
  <si>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</si>
  <si>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</si>
  <si>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FRONT: BODY LENGTH FROM HPB - FLAT</t>
  </si>
  <si>
    <t>前总长，从胸部最高点平量</t>
  </si>
  <si>
    <t>BACK: BODY LENGTH FROM CB - FLAT</t>
  </si>
  <si>
    <t>后总长，从胸部最高点平量</t>
  </si>
  <si>
    <t>SELF CF SKIRT LENGTH FROM WAIST SEAM</t>
  </si>
  <si>
    <t>面布前中裙长，腰缝量</t>
  </si>
  <si>
    <t>SELF CB SKIRT LENGTH FROM WAIST SEAM</t>
  </si>
  <si>
    <t>面布后中裙长，腰缝量</t>
  </si>
  <si>
    <t>LINING CF SKIRT LENGTH FROM WAIST SEAM</t>
  </si>
  <si>
    <t>里布前中裙长，腰缝量</t>
  </si>
  <si>
    <t>LINING CB SKIRT LENGTH FROM WAIST SEAM</t>
  </si>
  <si>
    <t>里布后中裙长，腰缝量</t>
  </si>
  <si>
    <t xml:space="preserve">SELF: SLIT LENGTH </t>
  </si>
  <si>
    <t>面布叉长</t>
  </si>
  <si>
    <t xml:space="preserve">LINING: SLIT LENGTH </t>
  </si>
  <si>
    <t>里布叉长</t>
  </si>
  <si>
    <t>FRONT BODICE LENGTH FROM HPB TO WAIST SEAM @ CF</t>
  </si>
  <si>
    <t>上身长，胸部最高点到前中腰缝</t>
  </si>
  <si>
    <t>CB BODICE LENGTH FROM TOP EDGE TO WAIST SEAM</t>
  </si>
  <si>
    <t>后上身长，顶边到腰缝</t>
  </si>
  <si>
    <t>SS BODICE LENGTH FROM AH TO SEAM</t>
  </si>
  <si>
    <t>侧缝长，腋下到腰缝</t>
  </si>
  <si>
    <t xml:space="preserve">BUST CIRCUMFERENCE 1" BELOW AH </t>
  </si>
  <si>
    <r>
      <rPr>
        <sz val="20"/>
        <color rgb="FF000000"/>
        <rFont val="宋体"/>
        <charset val="134"/>
      </rPr>
      <t>胸围，腋下</t>
    </r>
    <r>
      <rPr>
        <sz val="20"/>
        <color rgb="FF000000"/>
        <rFont val="Calibri"/>
        <charset val="134"/>
      </rPr>
      <t>1“</t>
    </r>
    <r>
      <rPr>
        <sz val="20"/>
        <color rgb="FF000000"/>
        <rFont val="宋体"/>
        <charset val="134"/>
      </rPr>
      <t>量</t>
    </r>
  </si>
  <si>
    <t>UNDER BUST PLACEMENT FROM AH</t>
  </si>
  <si>
    <t>下胸围到袖笼距离</t>
  </si>
  <si>
    <t>UNDER BUST CIRCUMFERENCE</t>
  </si>
  <si>
    <t>下胸围</t>
  </si>
  <si>
    <t>EMPIRE WAIST CIRCUMFERENCE AT SEAM RELAXED</t>
  </si>
  <si>
    <t>高腰围，缝位松量</t>
  </si>
  <si>
    <t>EMPIRE WAIST CIRCUMFERENCE AT SEAM EXTENDED</t>
  </si>
  <si>
    <t>高腰围，缝位拉量</t>
  </si>
  <si>
    <t>LOW HIP PLACEMENT FROM WAIST SEAM</t>
  </si>
  <si>
    <t>下臀围位置距离腰线</t>
  </si>
  <si>
    <t>LINING: LOW HIP CIRCUMFERENCE (STRAIGHT)</t>
  </si>
  <si>
    <t>里布下臀围直量</t>
  </si>
  <si>
    <t>SELF: SWEEP CIRCUMFERENCE ALONG CURVE</t>
  </si>
  <si>
    <t>面布摆围弧量</t>
  </si>
  <si>
    <t>LINING: SWEEP CIRCUMFERENCE ALONG CURVE</t>
  </si>
  <si>
    <t>里布摆围弧量</t>
  </si>
  <si>
    <t>FRONT NECKLINE ALONG TOP EDGE SS TO SS</t>
  </si>
  <si>
    <t>前领沿着顶边量侧缝到侧缝</t>
  </si>
  <si>
    <t>FRONT NECK DROP FROM HPB</t>
  </si>
  <si>
    <t>前领深，胸部最高点量</t>
  </si>
  <si>
    <t>ARMHOLE DROP FROM HPB</t>
  </si>
  <si>
    <t>袖笼深</t>
  </si>
  <si>
    <t>DISTANCE BETWEEN FRONT STRAPS</t>
  </si>
  <si>
    <t>前肩带间距</t>
  </si>
  <si>
    <t>DISTANCE BETWEEN BACK STRAPS</t>
  </si>
  <si>
    <t>后肩带间距</t>
  </si>
  <si>
    <t>SLEEVE/ STRAP WIDTH AT TRUE SHOULDER (WIDEST)</t>
  </si>
  <si>
    <t>袖/肩带 最宽，正肩位</t>
  </si>
  <si>
    <t>SLEEVE/ STRAP WIDTH AT FRONT / BACK NECK JOIN</t>
  </si>
  <si>
    <t>前后肩带接缝处宽</t>
  </si>
  <si>
    <t>SLEEVE/ STRAP  LENGTH</t>
  </si>
  <si>
    <t>肩带长</t>
  </si>
  <si>
    <t xml:space="preserve">SPAGHETTI STRAP WIDTH </t>
  </si>
  <si>
    <t>调节肩带宽</t>
  </si>
  <si>
    <t>SPAGHETTI STRAP LENGTH W/ 2 1/2" ADJUSTMENT (INCLUDING EDGE G-HOOKS)</t>
  </si>
  <si>
    <t>调节肩带长含2 1/2" 调节量，含环和扣</t>
  </si>
  <si>
    <t>SPAGHETTI STRAP SET LOOP LENGTH (RING TO NECK EDGE)</t>
  </si>
  <si>
    <t>调节肩带的袢长，环到领边</t>
  </si>
  <si>
    <t>SELF POCKET PLACEMENT BELOW SEAM</t>
  </si>
  <si>
    <t>缝下量口袋位置</t>
  </si>
  <si>
    <t>SELF POCKET OPENING</t>
  </si>
  <si>
    <t>面布口袋开口</t>
  </si>
  <si>
    <t>ZIPPER OPENING LENGTH</t>
  </si>
  <si>
    <t>拉链开口长</t>
  </si>
  <si>
    <t>ZIPPER LENGTH INSIDE</t>
  </si>
  <si>
    <t>拉链里面开口长</t>
  </si>
  <si>
    <t>TOP OF SLIT PLACEMENT FROM SS</t>
  </si>
  <si>
    <t>叉顶点位置距离侧缝</t>
  </si>
  <si>
    <t>ROBE</t>
  </si>
  <si>
    <t>POLY SATIN/CHARMEUSE</t>
  </si>
  <si>
    <t>NAOMI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</si>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</sst>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</numFmts>
  <fonts count="55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name val="Arial"/>
      <charset val="134"/>
      <scheme val="minor"/>
    </font>
    <font>
      <b/>
      <sz val="11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sz val="16"/>
      <color rgb="FF000000"/>
      <name val="Calibri"/>
      <charset val="134"/>
    </font>
    <font>
      <sz val="20"/>
      <color theme="1"/>
      <name val="宋体"/>
      <charset val="134"/>
    </font>
    <font>
      <sz val="18"/>
      <color rgb="FF000000"/>
      <name val="Calibri"/>
      <charset val="134"/>
    </font>
    <font>
      <sz val="20"/>
      <color theme="1"/>
      <name val="Arial"/>
      <charset val="134"/>
      <scheme val="minor"/>
    </font>
    <font>
      <sz val="20"/>
      <color theme="1"/>
      <name val="SimSun"/>
      <charset val="134"/>
    </font>
    <font>
      <sz val="20"/>
      <color theme="1"/>
      <name val="Calibri"/>
      <charset val="134"/>
    </font>
    <font>
      <sz val="20"/>
      <color rgb="FF000000"/>
      <name val="宋体"/>
      <charset val="134"/>
    </font>
    <font>
      <b/>
      <sz val="12"/>
      <color rgb="FF0000FF"/>
      <name val="Calibri"/>
      <charset val="134"/>
    </font>
    <font>
      <b/>
      <sz val="18"/>
      <color rgb="FF000000"/>
      <name val="Calibri"/>
      <charset val="134"/>
    </font>
    <font>
      <sz val="18"/>
      <color rgb="FF000000"/>
      <name val="Arial"/>
      <charset val="134"/>
    </font>
    <font>
      <b/>
      <sz val="18"/>
      <color rgb="FFFF0000"/>
      <name val="Calibri"/>
      <charset val="134"/>
    </font>
    <font>
      <sz val="20"/>
      <color rgb="FF000000"/>
      <name val="Calibri"/>
      <charset val="134"/>
    </font>
    <font>
      <b/>
      <sz val="20"/>
      <color rgb="FF000000"/>
      <name val="Calibri"/>
      <charset val="134"/>
    </font>
    <font>
      <b/>
      <sz val="20"/>
      <color rgb="FFFF0000"/>
      <name val="Calibri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E9B"/>
        <bgColor rgb="FFFFFE9B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4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71" applyNumberFormat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4" fillId="20" borderId="72" applyNumberFormat="0" applyFont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73" applyNumberFormat="0" applyFill="0" applyAlignment="0" applyProtection="0">
      <alignment vertical="center"/>
    </xf>
    <xf numFmtId="0" fontId="46" fillId="0" borderId="7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1" fillId="0" borderId="74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7" fillId="24" borderId="75" applyNumberFormat="0" applyAlignment="0" applyProtection="0">
      <alignment vertical="center"/>
    </xf>
    <xf numFmtId="0" fontId="48" fillId="24" borderId="71" applyNumberFormat="0" applyAlignment="0" applyProtection="0">
      <alignment vertical="center"/>
    </xf>
    <xf numFmtId="0" fontId="49" fillId="25" borderId="76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50" fillId="0" borderId="77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</cellStyleXfs>
  <cellXfs count="300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12" fillId="0" borderId="13" xfId="0" applyFont="1" applyBorder="1"/>
    <xf numFmtId="0" fontId="3" fillId="0" borderId="16" xfId="0" applyFont="1" applyBorder="1" applyAlignment="1">
      <alignment horizontal="right"/>
    </xf>
    <xf numFmtId="0" fontId="12" fillId="0" borderId="4" xfId="0" applyFont="1" applyBorder="1"/>
    <xf numFmtId="0" fontId="13" fillId="7" borderId="3" xfId="0" applyFont="1" applyFill="1" applyBorder="1" applyAlignment="1">
      <alignment horizontal="left"/>
    </xf>
    <xf numFmtId="0" fontId="12" fillId="0" borderId="5" xfId="0" applyFont="1" applyBorder="1"/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5" fillId="7" borderId="8" xfId="0" applyFont="1" applyFill="1" applyBorder="1" applyAlignment="1">
      <alignment horizontal="left"/>
    </xf>
    <xf numFmtId="0" fontId="12" fillId="0" borderId="30" xfId="0" applyFont="1" applyBorder="1"/>
    <xf numFmtId="0" fontId="5" fillId="13" borderId="3" xfId="0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14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2" fillId="0" borderId="18" xfId="0" applyFont="1" applyBorder="1"/>
    <xf numFmtId="0" fontId="15" fillId="7" borderId="32" xfId="0" applyFont="1" applyFill="1" applyBorder="1" applyAlignment="1">
      <alignment horizontal="left" vertical="center"/>
    </xf>
    <xf numFmtId="0" fontId="12" fillId="0" borderId="33" xfId="0" applyFont="1" applyBorder="1"/>
    <xf numFmtId="0" fontId="12" fillId="0" borderId="42" xfId="0" applyFont="1" applyBorder="1"/>
    <xf numFmtId="0" fontId="11" fillId="9" borderId="32" xfId="0" applyFont="1" applyFill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12" fillId="0" borderId="35" xfId="0" applyFont="1" applyBorder="1"/>
    <xf numFmtId="0" fontId="7" fillId="0" borderId="35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 wrapText="1"/>
    </xf>
    <xf numFmtId="0" fontId="16" fillId="6" borderId="48" xfId="0" applyFont="1" applyFill="1" applyBorder="1" applyAlignment="1">
      <alignment horizontal="center" vertical="center"/>
    </xf>
    <xf numFmtId="0" fontId="16" fillId="6" borderId="36" xfId="0" applyFont="1" applyFill="1" applyBorder="1" applyAlignment="1">
      <alignment horizontal="center" vertical="center" wrapText="1"/>
    </xf>
    <xf numFmtId="0" fontId="16" fillId="9" borderId="36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/>
    <xf numFmtId="0" fontId="12" fillId="0" borderId="14" xfId="0" applyFont="1" applyBorder="1"/>
    <xf numFmtId="0" fontId="17" fillId="0" borderId="31" xfId="0" applyFont="1" applyBorder="1"/>
    <xf numFmtId="176" fontId="1" fillId="7" borderId="5" xfId="0" applyNumberFormat="1" applyFont="1" applyFill="1" applyBorder="1"/>
    <xf numFmtId="179" fontId="18" fillId="7" borderId="49" xfId="0" applyNumberFormat="1" applyFont="1" applyFill="1" applyBorder="1" applyAlignment="1">
      <alignment horizontal="center"/>
    </xf>
    <xf numFmtId="0" fontId="1" fillId="0" borderId="50" xfId="0" applyFont="1" applyBorder="1" applyAlignment="1">
      <alignment horizontal="center" vertical="center"/>
    </xf>
    <xf numFmtId="0" fontId="1" fillId="7" borderId="8" xfId="0" applyFont="1" applyFill="1" applyBorder="1" applyAlignment="1"/>
    <xf numFmtId="0" fontId="12" fillId="0" borderId="31" xfId="0" applyFont="1" applyBorder="1"/>
    <xf numFmtId="0" fontId="17" fillId="0" borderId="4" xfId="0" applyFont="1" applyBorder="1"/>
    <xf numFmtId="0" fontId="7" fillId="7" borderId="3" xfId="0" applyFont="1" applyFill="1" applyBorder="1" applyAlignment="1">
      <alignment horizontal="left" vertical="center" wrapText="1"/>
    </xf>
    <xf numFmtId="0" fontId="19" fillId="0" borderId="0" xfId="0" applyFont="1" applyAlignment="1"/>
    <xf numFmtId="0" fontId="20" fillId="0" borderId="4" xfId="0" applyFont="1" applyBorder="1"/>
    <xf numFmtId="0" fontId="7" fillId="0" borderId="16" xfId="0" applyFont="1" applyBorder="1" applyAlignment="1">
      <alignment horizontal="right" vertical="center"/>
    </xf>
    <xf numFmtId="0" fontId="1" fillId="7" borderId="3" xfId="0" applyFont="1" applyFill="1" applyBorder="1" applyAlignment="1">
      <alignment horizontal="left" vertical="center"/>
    </xf>
    <xf numFmtId="0" fontId="17" fillId="0" borderId="4" xfId="0" applyFont="1" applyBorder="1" applyAlignment="1">
      <alignment vertical="center" wrapText="1"/>
    </xf>
    <xf numFmtId="0" fontId="21" fillId="0" borderId="4" xfId="0" applyFont="1" applyBorder="1" applyAlignment="1">
      <alignment vertical="center"/>
    </xf>
    <xf numFmtId="0" fontId="1" fillId="0" borderId="16" xfId="0" applyFont="1" applyBorder="1" applyAlignment="1">
      <alignment horizontal="right" vertical="center"/>
    </xf>
    <xf numFmtId="0" fontId="22" fillId="0" borderId="4" xfId="0" applyFont="1" applyBorder="1" applyAlignment="1">
      <alignment vertical="center" wrapText="1"/>
    </xf>
    <xf numFmtId="0" fontId="23" fillId="7" borderId="7" xfId="0" applyFont="1" applyFill="1" applyBorder="1" applyAlignment="1">
      <alignment horizontal="center" wrapText="1"/>
    </xf>
    <xf numFmtId="0" fontId="1" fillId="7" borderId="3" xfId="0" applyFont="1" applyFill="1" applyBorder="1"/>
    <xf numFmtId="176" fontId="1" fillId="7" borderId="30" xfId="0" applyNumberFormat="1" applyFont="1" applyFill="1" applyBorder="1"/>
    <xf numFmtId="0" fontId="1" fillId="7" borderId="8" xfId="0" applyFont="1" applyFill="1" applyBorder="1"/>
    <xf numFmtId="0" fontId="22" fillId="0" borderId="4" xfId="0" applyFont="1" applyFill="1" applyBorder="1" applyAlignment="1">
      <alignment vertical="center" wrapText="1"/>
    </xf>
    <xf numFmtId="0" fontId="20" fillId="0" borderId="4" xfId="0" applyFont="1" applyFill="1" applyBorder="1" applyAlignment="1"/>
    <xf numFmtId="0" fontId="1" fillId="7" borderId="4" xfId="0" applyFont="1" applyFill="1" applyBorder="1" applyAlignment="1">
      <alignment horizontal="left" vertical="center"/>
    </xf>
    <xf numFmtId="0" fontId="7" fillId="7" borderId="3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left" vertical="center"/>
    </xf>
    <xf numFmtId="0" fontId="20" fillId="0" borderId="5" xfId="0" applyFont="1" applyFill="1" applyBorder="1" applyAlignment="1"/>
    <xf numFmtId="0" fontId="19" fillId="0" borderId="0" xfId="0" applyFont="1" applyFill="1" applyAlignment="1"/>
    <xf numFmtId="0" fontId="20" fillId="0" borderId="4" xfId="0" applyFont="1" applyFill="1" applyBorder="1" applyAlignment="1">
      <alignment vertical="center"/>
    </xf>
    <xf numFmtId="176" fontId="1" fillId="0" borderId="5" xfId="0" applyNumberFormat="1" applyFont="1" applyBorder="1" applyAlignment="1">
      <alignment horizontal="right" vertical="center"/>
    </xf>
    <xf numFmtId="0" fontId="1" fillId="0" borderId="21" xfId="0" applyFont="1" applyBorder="1" applyAlignment="1">
      <alignment horizontal="center" vertical="center"/>
    </xf>
    <xf numFmtId="0" fontId="7" fillId="7" borderId="10" xfId="0" applyFont="1" applyFill="1" applyBorder="1" applyAlignment="1">
      <alignment horizontal="left" vertical="center" wrapText="1"/>
    </xf>
    <xf numFmtId="0" fontId="12" fillId="0" borderId="24" xfId="0" applyFont="1" applyBorder="1"/>
    <xf numFmtId="176" fontId="1" fillId="7" borderId="11" xfId="0" applyNumberFormat="1" applyFont="1" applyFill="1" applyBorder="1"/>
    <xf numFmtId="0" fontId="1" fillId="7" borderId="10" xfId="0" applyFont="1" applyFill="1" applyBorder="1" applyAlignment="1">
      <alignment horizontal="left" vertical="center"/>
    </xf>
    <xf numFmtId="0" fontId="17" fillId="0" borderId="4" xfId="0" applyFont="1" applyFill="1" applyBorder="1" applyAlignment="1"/>
    <xf numFmtId="176" fontId="1" fillId="0" borderId="5" xfId="0" applyNumberFormat="1" applyFont="1" applyBorder="1" applyAlignment="1">
      <alignment horizontal="right"/>
    </xf>
    <xf numFmtId="0" fontId="7" fillId="0" borderId="20" xfId="0" applyFont="1" applyBorder="1" applyAlignment="1">
      <alignment horizontal="left" vertical="center" wrapText="1"/>
    </xf>
    <xf numFmtId="0" fontId="12" fillId="0" borderId="19" xfId="0" applyFont="1" applyBorder="1"/>
    <xf numFmtId="0" fontId="1" fillId="7" borderId="51" xfId="0" applyFont="1" applyFill="1" applyBorder="1"/>
    <xf numFmtId="176" fontId="1" fillId="7" borderId="27" xfId="0" applyNumberFormat="1" applyFont="1" applyFill="1" applyBorder="1"/>
    <xf numFmtId="176" fontId="7" fillId="7" borderId="52" xfId="0" applyNumberFormat="1" applyFont="1" applyFill="1" applyBorder="1"/>
    <xf numFmtId="176" fontId="7" fillId="0" borderId="53" xfId="0" applyNumberFormat="1" applyFont="1" applyBorder="1" applyAlignment="1">
      <alignment horizontal="center" vertical="center"/>
    </xf>
    <xf numFmtId="176" fontId="9" fillId="8" borderId="54" xfId="0" applyNumberFormat="1" applyFont="1" applyFill="1" applyBorder="1" applyAlignment="1">
      <alignment horizontal="center"/>
    </xf>
    <xf numFmtId="0" fontId="12" fillId="0" borderId="25" xfId="0" applyFont="1" applyBorder="1"/>
    <xf numFmtId="0" fontId="12" fillId="0" borderId="26" xfId="0" applyFont="1" applyBorder="1"/>
    <xf numFmtId="14" fontId="4" fillId="0" borderId="0" xfId="0" applyNumberFormat="1" applyFont="1"/>
    <xf numFmtId="0" fontId="4" fillId="0" borderId="0" xfId="0" applyFont="1"/>
    <xf numFmtId="0" fontId="5" fillId="0" borderId="0" xfId="0" applyFont="1"/>
    <xf numFmtId="0" fontId="14" fillId="0" borderId="0" xfId="0" applyFont="1"/>
    <xf numFmtId="0" fontId="3" fillId="0" borderId="0" xfId="0" applyFont="1"/>
    <xf numFmtId="0" fontId="12" fillId="0" borderId="27" xfId="0" applyFont="1" applyBorder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8" fontId="7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7" fillId="0" borderId="56" xfId="0" applyNumberFormat="1" applyFont="1" applyBorder="1" applyAlignment="1">
      <alignment horizontal="center" vertical="center"/>
    </xf>
    <xf numFmtId="176" fontId="7" fillId="0" borderId="57" xfId="0" applyNumberFormat="1" applyFont="1" applyBorder="1" applyAlignment="1">
      <alignment horizontal="center" vertical="center"/>
    </xf>
    <xf numFmtId="176" fontId="9" fillId="8" borderId="54" xfId="0" applyNumberFormat="1" applyFont="1" applyFill="1" applyBorder="1" applyAlignment="1">
      <alignment horizontal="center" vertical="center"/>
    </xf>
    <xf numFmtId="176" fontId="7" fillId="0" borderId="58" xfId="0" applyNumberFormat="1" applyFont="1" applyBorder="1" applyAlignment="1">
      <alignment horizontal="center" vertical="center"/>
    </xf>
    <xf numFmtId="176" fontId="1" fillId="7" borderId="26" xfId="0" applyNumberFormat="1" applyFont="1" applyFill="1" applyBorder="1"/>
    <xf numFmtId="176" fontId="18" fillId="7" borderId="59" xfId="0" applyNumberFormat="1" applyFont="1" applyFill="1" applyBorder="1" applyAlignment="1">
      <alignment horizontal="center"/>
    </xf>
    <xf numFmtId="176" fontId="18" fillId="0" borderId="25" xfId="0" applyNumberFormat="1" applyFont="1" applyBorder="1" applyAlignment="1">
      <alignment horizontal="center"/>
    </xf>
    <xf numFmtId="176" fontId="24" fillId="14" borderId="60" xfId="0" applyNumberFormat="1" applyFont="1" applyFill="1" applyBorder="1" applyAlignment="1">
      <alignment horizontal="center"/>
    </xf>
    <xf numFmtId="176" fontId="18" fillId="7" borderId="61" xfId="0" applyNumberFormat="1" applyFont="1" applyFill="1" applyBorder="1" applyAlignment="1">
      <alignment horizontal="center"/>
    </xf>
    <xf numFmtId="176" fontId="18" fillId="0" borderId="62" xfId="0" applyNumberFormat="1" applyFont="1" applyBorder="1" applyAlignment="1">
      <alignment horizontal="center"/>
    </xf>
    <xf numFmtId="176" fontId="24" fillId="14" borderId="37" xfId="0" applyNumberFormat="1" applyFont="1" applyFill="1" applyBorder="1" applyAlignment="1">
      <alignment horizontal="center"/>
    </xf>
    <xf numFmtId="176" fontId="18" fillId="7" borderId="63" xfId="0" applyNumberFormat="1" applyFont="1" applyFill="1" applyBorder="1" applyAlignment="1">
      <alignment horizontal="center"/>
    </xf>
    <xf numFmtId="176" fontId="18" fillId="0" borderId="6" xfId="0" applyNumberFormat="1" applyFont="1" applyBorder="1" applyAlignment="1">
      <alignment horizontal="center" vertical="center"/>
    </xf>
    <xf numFmtId="176" fontId="25" fillId="8" borderId="37" xfId="0" applyNumberFormat="1" applyFont="1" applyFill="1" applyBorder="1" applyAlignment="1">
      <alignment horizontal="center"/>
    </xf>
    <xf numFmtId="176" fontId="18" fillId="0" borderId="63" xfId="0" applyNumberFormat="1" applyFont="1" applyBorder="1" applyAlignment="1">
      <alignment horizontal="center" vertical="center"/>
    </xf>
    <xf numFmtId="176" fontId="24" fillId="8" borderId="37" xfId="0" applyNumberFormat="1" applyFont="1" applyFill="1" applyBorder="1" applyAlignment="1">
      <alignment horizontal="center"/>
    </xf>
    <xf numFmtId="176" fontId="1" fillId="7" borderId="62" xfId="0" applyNumberFormat="1" applyFont="1" applyFill="1" applyBorder="1"/>
    <xf numFmtId="176" fontId="26" fillId="8" borderId="37" xfId="0" applyNumberFormat="1" applyFont="1" applyFill="1" applyBorder="1" applyAlignment="1">
      <alignment horizontal="center"/>
    </xf>
    <xf numFmtId="176" fontId="1" fillId="0" borderId="26" xfId="0" applyNumberFormat="1" applyFont="1" applyBorder="1" applyAlignment="1">
      <alignment horizontal="right" vertical="center"/>
    </xf>
    <xf numFmtId="176" fontId="1" fillId="7" borderId="28" xfId="0" applyNumberFormat="1" applyFont="1" applyFill="1" applyBorder="1"/>
    <xf numFmtId="176" fontId="18" fillId="7" borderId="64" xfId="0" applyNumberFormat="1" applyFont="1" applyFill="1" applyBorder="1" applyAlignment="1">
      <alignment horizontal="center"/>
    </xf>
    <xf numFmtId="176" fontId="18" fillId="0" borderId="9" xfId="0" applyNumberFormat="1" applyFont="1" applyBorder="1" applyAlignment="1">
      <alignment horizontal="center" vertical="center"/>
    </xf>
    <xf numFmtId="176" fontId="1" fillId="0" borderId="26" xfId="0" applyNumberFormat="1" applyFont="1" applyBorder="1" applyAlignment="1">
      <alignment horizontal="right"/>
    </xf>
    <xf numFmtId="176" fontId="27" fillId="7" borderId="63" xfId="0" applyNumberFormat="1" applyFont="1" applyFill="1" applyBorder="1" applyAlignment="1">
      <alignment horizontal="center"/>
    </xf>
    <xf numFmtId="176" fontId="27" fillId="0" borderId="6" xfId="0" applyNumberFormat="1" applyFont="1" applyBorder="1" applyAlignment="1">
      <alignment horizontal="center" vertical="center"/>
    </xf>
    <xf numFmtId="176" fontId="28" fillId="8" borderId="37" xfId="0" applyNumberFormat="1" applyFont="1" applyFill="1" applyBorder="1" applyAlignment="1">
      <alignment horizontal="center"/>
    </xf>
    <xf numFmtId="176" fontId="7" fillId="7" borderId="65" xfId="0" applyNumberFormat="1" applyFont="1" applyFill="1" applyBorder="1"/>
    <xf numFmtId="176" fontId="7" fillId="0" borderId="41" xfId="0" applyNumberFormat="1" applyFont="1" applyBorder="1" applyAlignment="1">
      <alignment horizontal="center" vertical="center"/>
    </xf>
    <xf numFmtId="0" fontId="16" fillId="6" borderId="66" xfId="0" applyFont="1" applyFill="1" applyBorder="1" applyAlignment="1">
      <alignment horizontal="center" vertical="center" wrapText="1"/>
    </xf>
    <xf numFmtId="0" fontId="16" fillId="9" borderId="67" xfId="0" applyFont="1" applyFill="1" applyBorder="1" applyAlignment="1">
      <alignment horizontal="center" vertical="center" wrapText="1"/>
    </xf>
    <xf numFmtId="0" fontId="16" fillId="6" borderId="68" xfId="0" applyFont="1" applyFill="1" applyBorder="1" applyAlignment="1">
      <alignment horizontal="center" vertical="center" wrapText="1"/>
    </xf>
    <xf numFmtId="176" fontId="18" fillId="0" borderId="14" xfId="0" applyNumberFormat="1" applyFont="1" applyBorder="1" applyAlignment="1">
      <alignment horizontal="center"/>
    </xf>
    <xf numFmtId="176" fontId="27" fillId="0" borderId="25" xfId="0" applyNumberFormat="1" applyFont="1" applyBorder="1" applyAlignment="1">
      <alignment horizontal="center"/>
    </xf>
    <xf numFmtId="176" fontId="28" fillId="14" borderId="37" xfId="0" applyNumberFormat="1" applyFont="1" applyFill="1" applyBorder="1" applyAlignment="1">
      <alignment horizontal="center"/>
    </xf>
    <xf numFmtId="176" fontId="27" fillId="7" borderId="25" xfId="0" applyNumberFormat="1" applyFont="1" applyFill="1" applyBorder="1" applyAlignment="1">
      <alignment horizontal="center"/>
    </xf>
    <xf numFmtId="176" fontId="18" fillId="0" borderId="31" xfId="0" applyNumberFormat="1" applyFont="1" applyBorder="1" applyAlignment="1">
      <alignment horizontal="center"/>
    </xf>
    <xf numFmtId="176" fontId="27" fillId="0" borderId="62" xfId="0" applyNumberFormat="1" applyFont="1" applyBorder="1" applyAlignment="1">
      <alignment horizontal="center"/>
    </xf>
    <xf numFmtId="176" fontId="28" fillId="14" borderId="39" xfId="0" applyNumberFormat="1" applyFont="1" applyFill="1" applyBorder="1" applyAlignment="1">
      <alignment horizontal="center"/>
    </xf>
    <xf numFmtId="176" fontId="27" fillId="7" borderId="62" xfId="0" applyNumberFormat="1" applyFont="1" applyFill="1" applyBorder="1" applyAlignment="1">
      <alignment horizontal="center"/>
    </xf>
    <xf numFmtId="176" fontId="18" fillId="0" borderId="45" xfId="0" applyNumberFormat="1" applyFont="1" applyBorder="1" applyAlignment="1">
      <alignment horizontal="center" vertical="center"/>
    </xf>
    <xf numFmtId="176" fontId="27" fillId="0" borderId="16" xfId="0" applyNumberFormat="1" applyFont="1" applyBorder="1" applyAlignment="1">
      <alignment horizontal="center" vertical="center"/>
    </xf>
    <xf numFmtId="176" fontId="28" fillId="8" borderId="39" xfId="0" applyNumberFormat="1" applyFont="1" applyFill="1" applyBorder="1" applyAlignment="1">
      <alignment horizontal="center" vertical="center"/>
    </xf>
    <xf numFmtId="176" fontId="27" fillId="0" borderId="26" xfId="0" applyNumberFormat="1" applyFont="1" applyBorder="1" applyAlignment="1">
      <alignment horizontal="center" vertical="center"/>
    </xf>
    <xf numFmtId="176" fontId="29" fillId="8" borderId="39" xfId="0" applyNumberFormat="1" applyFont="1" applyFill="1" applyBorder="1" applyAlignment="1">
      <alignment horizontal="center" vertical="center"/>
    </xf>
    <xf numFmtId="176" fontId="18" fillId="0" borderId="69" xfId="0" applyNumberFormat="1" applyFont="1" applyBorder="1" applyAlignment="1">
      <alignment horizontal="center" vertical="center"/>
    </xf>
    <xf numFmtId="176" fontId="27" fillId="0" borderId="21" xfId="0" applyNumberFormat="1" applyFont="1" applyBorder="1" applyAlignment="1">
      <alignment horizontal="center" vertical="center"/>
    </xf>
    <xf numFmtId="176" fontId="27" fillId="0" borderId="28" xfId="0" applyNumberFormat="1" applyFont="1" applyBorder="1" applyAlignment="1">
      <alignment horizontal="center" vertical="center"/>
    </xf>
    <xf numFmtId="176" fontId="27" fillId="0" borderId="45" xfId="0" applyNumberFormat="1" applyFont="1" applyBorder="1" applyAlignment="1">
      <alignment horizontal="center" vertical="center"/>
    </xf>
    <xf numFmtId="176" fontId="7" fillId="0" borderId="46" xfId="0" applyNumberFormat="1" applyFont="1" applyBorder="1" applyAlignment="1">
      <alignment horizontal="center" vertical="center"/>
    </xf>
    <xf numFmtId="176" fontId="7" fillId="0" borderId="17" xfId="0" applyNumberFormat="1" applyFont="1" applyBorder="1" applyAlignment="1">
      <alignment horizontal="center" vertical="center"/>
    </xf>
    <xf numFmtId="176" fontId="9" fillId="8" borderId="40" xfId="0" applyNumberFormat="1" applyFont="1" applyFill="1" applyBorder="1" applyAlignment="1">
      <alignment horizontal="center" vertical="center"/>
    </xf>
    <xf numFmtId="176" fontId="7" fillId="0" borderId="27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30" fillId="3" borderId="12" xfId="0" applyFont="1" applyFill="1" applyBorder="1" applyAlignment="1">
      <alignment horizontal="center" vertical="center"/>
    </xf>
    <xf numFmtId="0" fontId="31" fillId="3" borderId="16" xfId="0" applyFont="1" applyFill="1" applyBorder="1" applyAlignment="1">
      <alignment horizontal="left"/>
    </xf>
    <xf numFmtId="0" fontId="31" fillId="3" borderId="3" xfId="0" applyFont="1" applyFill="1" applyBorder="1" applyAlignment="1">
      <alignment horizontal="left"/>
    </xf>
    <xf numFmtId="14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77" fontId="32" fillId="0" borderId="16" xfId="0" applyNumberFormat="1" applyFont="1" applyBorder="1" applyAlignment="1">
      <alignment horizontal="left"/>
    </xf>
    <xf numFmtId="0" fontId="32" fillId="0" borderId="3" xfId="0" applyFont="1" applyBorder="1" applyAlignment="1">
      <alignment horizontal="left"/>
    </xf>
    <xf numFmtId="177" fontId="3" fillId="0" borderId="16" xfId="0" applyNumberFormat="1" applyFont="1" applyBorder="1" applyAlignment="1">
      <alignment horizontal="left"/>
    </xf>
    <xf numFmtId="177" fontId="3" fillId="0" borderId="17" xfId="0" applyNumberFormat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3" fillId="0" borderId="0" xfId="0" applyFont="1"/>
    <xf numFmtId="0" fontId="3" fillId="0" borderId="69" xfId="0" applyFont="1" applyBorder="1" applyAlignment="1">
      <alignment horizontal="center" vertical="center"/>
    </xf>
    <xf numFmtId="0" fontId="2" fillId="0" borderId="70" xfId="0" applyFont="1" applyBorder="1"/>
    <xf numFmtId="0" fontId="2" fillId="0" borderId="56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6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6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710" y="17887950"/>
          <a:ext cx="771525" cy="1076325"/>
          <a:chOff x="4960238" y="3241838"/>
          <a:chExt cx="771525" cy="1076325"/>
        </a:xfrm>
      </xdr:grpSpPr>
      <xdr:grpSp>
        <xdr:nvGrpSpPr>
          <xdr:cNvPr id="37" name="Shape 3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8" name="Shape 18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39" name="Shape 39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0" name="Shape 40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41" name="Shape 41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2" name="Shape 42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990" y="18164175"/>
          <a:ext cx="38100" cy="1057275"/>
          <a:chOff x="5326950" y="3251363"/>
          <a:chExt cx="38100" cy="1057275"/>
        </a:xfrm>
      </xdr:grpSpPr>
      <xdr:grpSp>
        <xdr:nvGrpSpPr>
          <xdr:cNvPr id="43" name="Shape 43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8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4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45" name="Shape 45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6" name="Shape 46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47" name="Shape 47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8" name="Shape 48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2215" y="19259550"/>
          <a:ext cx="771525" cy="1009650"/>
          <a:chOff x="4960238" y="3275175"/>
          <a:chExt cx="771525" cy="1009650"/>
        </a:xfrm>
      </xdr:grpSpPr>
      <xdr:grpSp>
        <xdr:nvGrpSpPr>
          <xdr:cNvPr id="49" name="Shape 4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51" name="Shape 5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2" name="Shape 52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53" name="Shape 53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4" name="Shape 54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55" name="Shape 55"/>
        <xdr:cNvSpPr txBox="1"/>
      </xdr:nvSpPr>
      <xdr:spPr>
        <a:xfrm>
          <a:off x="1582293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56" name="Shape 56"/>
        <xdr:cNvSpPr txBox="1"/>
      </xdr:nvSpPr>
      <xdr:spPr>
        <a:xfrm>
          <a:off x="1533715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57" name="Shape 57"/>
        <xdr:cNvSpPr txBox="1"/>
      </xdr:nvSpPr>
      <xdr:spPr>
        <a:xfrm>
          <a:off x="1444371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58" name="Shape 58"/>
        <xdr:cNvSpPr txBox="1"/>
      </xdr:nvSpPr>
      <xdr:spPr>
        <a:xfrm>
          <a:off x="1526095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59" name="Shape 59"/>
        <xdr:cNvSpPr/>
      </xdr:nvSpPr>
      <xdr:spPr>
        <a:xfrm>
          <a:off x="1452943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0" name="Shape 60"/>
        <xdr:cNvSpPr/>
      </xdr:nvSpPr>
      <xdr:spPr>
        <a:xfrm>
          <a:off x="1373124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61" name="Shape 61"/>
        <xdr:cNvSpPr/>
      </xdr:nvSpPr>
      <xdr:spPr>
        <a:xfrm>
          <a:off x="1523238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62" name="Shape 62"/>
        <xdr:cNvSpPr txBox="1"/>
      </xdr:nvSpPr>
      <xdr:spPr>
        <a:xfrm>
          <a:off x="1468183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63" name="Shape 63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8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4" name="Shape 64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65" name="Shape 65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6" name="Shape 66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67" name="Shape 67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8" name="Shape 68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69" name="Shape 69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0" name="Shape 70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1" name="Shape 71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2" name="Shape 72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3" name="Shape 73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6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710" y="17887950"/>
          <a:ext cx="771525" cy="3276600"/>
          <a:chOff x="4960238" y="2141700"/>
          <a:chExt cx="771525" cy="3276600"/>
        </a:xfrm>
      </xdr:grpSpPr>
      <xdr:grpSp>
        <xdr:nvGrpSpPr>
          <xdr:cNvPr id="74" name="Shape 74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8" name="Shape 18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5" name="Shape 75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76" name="Shape 76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7" name="Shape 77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78" name="Shape 78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9" name="Shape 79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990" y="18164175"/>
          <a:ext cx="38100" cy="3257550"/>
          <a:chOff x="5326950" y="2151225"/>
          <a:chExt cx="38100" cy="3257550"/>
        </a:xfrm>
      </xdr:grpSpPr>
      <xdr:grpSp>
        <xdr:nvGrpSpPr>
          <xdr:cNvPr id="80" name="Shape 80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8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1" name="Shape 81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82" name="Shape 82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3" name="Shape 83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84" name="Shape 84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5" name="Shape 85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2215" y="21459825"/>
          <a:ext cx="771525" cy="1009650"/>
          <a:chOff x="4960238" y="3275175"/>
          <a:chExt cx="771525" cy="1009650"/>
        </a:xfrm>
      </xdr:grpSpPr>
      <xdr:grpSp>
        <xdr:nvGrpSpPr>
          <xdr:cNvPr id="86" name="Shape 86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88" name="Shape 88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1" name="Shape 91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92" name="Shape 92"/>
        <xdr:cNvSpPr txBox="1"/>
      </xdr:nvSpPr>
      <xdr:spPr>
        <a:xfrm>
          <a:off x="1582293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93" name="Shape 93"/>
        <xdr:cNvSpPr txBox="1"/>
      </xdr:nvSpPr>
      <xdr:spPr>
        <a:xfrm>
          <a:off x="1533715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94" name="Shape 94"/>
        <xdr:cNvSpPr txBox="1"/>
      </xdr:nvSpPr>
      <xdr:spPr>
        <a:xfrm>
          <a:off x="1363599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95" name="Shape 95"/>
        <xdr:cNvSpPr txBox="1"/>
      </xdr:nvSpPr>
      <xdr:spPr>
        <a:xfrm>
          <a:off x="1526095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59" name="Shape 59"/>
        <xdr:cNvSpPr/>
      </xdr:nvSpPr>
      <xdr:spPr>
        <a:xfrm>
          <a:off x="1452943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0" name="Shape 60"/>
        <xdr:cNvSpPr/>
      </xdr:nvSpPr>
      <xdr:spPr>
        <a:xfrm>
          <a:off x="1373124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96" name="Shape 96"/>
        <xdr:cNvSpPr/>
      </xdr:nvSpPr>
      <xdr:spPr>
        <a:xfrm>
          <a:off x="1523238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97" name="Shape 97"/>
        <xdr:cNvSpPr txBox="1"/>
      </xdr:nvSpPr>
      <xdr:spPr>
        <a:xfrm>
          <a:off x="1468183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98" name="Shape 98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8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9" name="Shape 99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00" name="Shape 100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1" name="Shape 101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02" name="Shape 102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3" name="Shape 103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04" name="Shape 104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05" name="Shape 105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6" name="Shape 106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7" name="Shape 107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08" name="Shape 108"/>
        <xdr:cNvSpPr txBox="1"/>
      </xdr:nvSpPr>
      <xdr:spPr>
        <a:xfrm>
          <a:off x="1112329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31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68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6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Foxmail7\Temp-6888-20230329085913\Attach\BG1070S-02,%20August%20Convertible%20Dress%202.0%20(MILLY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SIGN DETAILS"/>
      <sheetName val="STYLE HISTORY"/>
      <sheetName val="BOM"/>
      <sheetName val="2.0 RE-FIT PP (MED) 3-2-23"/>
      <sheetName val="2.0 RE-FIT PP2 (2X) 3-2-23"/>
      <sheetName val="PP (MED) 3-24-23"/>
      <sheetName val="PP (2X) 3--23"/>
      <sheetName val="GRADED SPECS 11-28"/>
    </sheetNames>
    <sheetDataSet>
      <sheetData sheetId="0">
        <row r="2">
          <cell r="C2" t="str">
            <v>BG1070S August Convertible Dress W/ SLIT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C6" sqref="C6:E6"/>
    </sheetView>
  </sheetViews>
  <sheetFormatPr defaultColWidth="10.1439393939394" defaultRowHeight="15" customHeight="1"/>
  <cols>
    <col min="1" max="2" width="11" customWidth="1"/>
    <col min="3" max="4" width="7" customWidth="1"/>
    <col min="5" max="5" width="14.7121212121212" customWidth="1"/>
    <col min="6" max="6" width="11" customWidth="1"/>
    <col min="7" max="7" width="17.7121212121212" customWidth="1"/>
    <col min="8" max="8" width="4.28787878787879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283"/>
      <c r="B1" s="6"/>
      <c r="C1" s="6"/>
      <c r="D1" s="6"/>
      <c r="E1" s="6"/>
      <c r="F1" s="6"/>
      <c r="G1" s="6"/>
      <c r="H1" s="6"/>
      <c r="I1" s="6"/>
      <c r="J1" s="6"/>
      <c r="K1" s="4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5" t="e">
        <f>#REF!</f>
        <v>#REF!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15.75" customHeight="1" spans="1:11">
      <c r="A7" s="284" t="s">
        <v>10</v>
      </c>
      <c r="B7" s="61"/>
      <c r="C7" s="5" t="e">
        <f>#REF!</f>
        <v>#REF!</v>
      </c>
      <c r="D7" s="6"/>
      <c r="E7" s="4"/>
      <c r="F7" s="284"/>
      <c r="G7" s="284"/>
      <c r="H7" s="285"/>
      <c r="I7" s="285"/>
      <c r="J7" s="285"/>
      <c r="K7" s="285"/>
    </row>
    <row r="8" ht="28.8" spans="1:26">
      <c r="A8" s="286" t="s">
        <v>11</v>
      </c>
      <c r="B8" s="34"/>
      <c r="C8" s="34"/>
      <c r="D8" s="34"/>
      <c r="E8" s="34"/>
      <c r="F8" s="34"/>
      <c r="G8" s="34"/>
      <c r="H8" s="34"/>
      <c r="I8" s="34"/>
      <c r="J8" s="34"/>
      <c r="K8" s="55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</row>
    <row r="9" ht="15.75" customHeight="1" spans="1:11">
      <c r="A9" s="287" t="s">
        <v>12</v>
      </c>
      <c r="B9" s="4"/>
      <c r="C9" s="288" t="s">
        <v>13</v>
      </c>
      <c r="D9" s="6"/>
      <c r="E9" s="4"/>
      <c r="F9" s="288" t="s">
        <v>14</v>
      </c>
      <c r="G9" s="6"/>
      <c r="H9" s="6"/>
      <c r="I9" s="6"/>
      <c r="J9" s="4"/>
      <c r="K9" s="297"/>
    </row>
    <row r="10" ht="15.75" customHeight="1" spans="1:11">
      <c r="A10" s="289">
        <v>44179</v>
      </c>
      <c r="B10" s="4"/>
      <c r="C10" s="290" t="s">
        <v>15</v>
      </c>
      <c r="D10" s="6"/>
      <c r="E10" s="4"/>
      <c r="F10" s="290" t="s">
        <v>16</v>
      </c>
      <c r="G10" s="6"/>
      <c r="H10" s="6"/>
      <c r="I10" s="6"/>
      <c r="J10" s="4"/>
      <c r="K10" s="298"/>
    </row>
    <row r="11" ht="15.75" customHeight="1" spans="1:11">
      <c r="A11" s="291"/>
      <c r="B11" s="4"/>
      <c r="C11" s="292"/>
      <c r="D11" s="6"/>
      <c r="E11" s="4"/>
      <c r="F11" s="3"/>
      <c r="G11" s="6"/>
      <c r="H11" s="6"/>
      <c r="I11" s="6"/>
      <c r="J11" s="4"/>
      <c r="K11" s="298"/>
    </row>
    <row r="12" ht="15.75" customHeight="1" spans="1:11">
      <c r="A12" s="293"/>
      <c r="B12" s="4"/>
      <c r="C12" s="3"/>
      <c r="D12" s="6"/>
      <c r="E12" s="4"/>
      <c r="F12" s="3"/>
      <c r="G12" s="6"/>
      <c r="H12" s="6"/>
      <c r="I12" s="6"/>
      <c r="J12" s="4"/>
      <c r="K12" s="298"/>
    </row>
    <row r="13" ht="15.75" customHeight="1" spans="1:11">
      <c r="A13" s="293"/>
      <c r="B13" s="4"/>
      <c r="C13" s="3"/>
      <c r="D13" s="6"/>
      <c r="E13" s="4"/>
      <c r="F13" s="3"/>
      <c r="G13" s="6"/>
      <c r="H13" s="6"/>
      <c r="I13" s="6"/>
      <c r="J13" s="4"/>
      <c r="K13" s="298"/>
    </row>
    <row r="14" ht="15.75" customHeight="1" spans="1:11">
      <c r="A14" s="293"/>
      <c r="B14" s="4"/>
      <c r="C14" s="3"/>
      <c r="D14" s="6"/>
      <c r="E14" s="4"/>
      <c r="F14" s="3"/>
      <c r="G14" s="6"/>
      <c r="H14" s="6"/>
      <c r="I14" s="6"/>
      <c r="J14" s="4"/>
      <c r="K14" s="298"/>
    </row>
    <row r="15" ht="15.75" customHeight="1" spans="1:11">
      <c r="A15" s="293"/>
      <c r="B15" s="4"/>
      <c r="C15" s="3"/>
      <c r="D15" s="6"/>
      <c r="E15" s="4"/>
      <c r="F15" s="3"/>
      <c r="G15" s="6"/>
      <c r="H15" s="6"/>
      <c r="I15" s="6"/>
      <c r="J15" s="4"/>
      <c r="K15" s="298"/>
    </row>
    <row r="16" ht="15.75" customHeight="1" spans="1:11">
      <c r="A16" s="293"/>
      <c r="B16" s="4"/>
      <c r="C16" s="3"/>
      <c r="D16" s="6"/>
      <c r="E16" s="4"/>
      <c r="F16" s="3"/>
      <c r="G16" s="6"/>
      <c r="H16" s="6"/>
      <c r="I16" s="6"/>
      <c r="J16" s="4"/>
      <c r="K16" s="298"/>
    </row>
    <row r="17" ht="15.75" customHeight="1" spans="1:11">
      <c r="A17" s="293"/>
      <c r="B17" s="4"/>
      <c r="C17" s="3"/>
      <c r="D17" s="6"/>
      <c r="E17" s="4"/>
      <c r="F17" s="3"/>
      <c r="G17" s="6"/>
      <c r="H17" s="6"/>
      <c r="I17" s="6"/>
      <c r="J17" s="4"/>
      <c r="K17" s="298"/>
    </row>
    <row r="18" ht="15.75" customHeight="1" spans="1:11">
      <c r="A18" s="293"/>
      <c r="B18" s="4"/>
      <c r="C18" s="3"/>
      <c r="D18" s="6"/>
      <c r="E18" s="4"/>
      <c r="F18" s="3"/>
      <c r="G18" s="6"/>
      <c r="H18" s="6"/>
      <c r="I18" s="6"/>
      <c r="J18" s="4"/>
      <c r="K18" s="298"/>
    </row>
    <row r="19" ht="15.75" customHeight="1" spans="1:11">
      <c r="A19" s="293"/>
      <c r="B19" s="4"/>
      <c r="C19" s="3"/>
      <c r="D19" s="6"/>
      <c r="E19" s="4"/>
      <c r="F19" s="3"/>
      <c r="G19" s="6"/>
      <c r="H19" s="6"/>
      <c r="I19" s="6"/>
      <c r="J19" s="4"/>
      <c r="K19" s="298"/>
    </row>
    <row r="20" ht="15.75" customHeight="1" spans="1:11">
      <c r="A20" s="293"/>
      <c r="B20" s="4"/>
      <c r="C20" s="3"/>
      <c r="D20" s="6"/>
      <c r="E20" s="4"/>
      <c r="F20" s="3"/>
      <c r="G20" s="6"/>
      <c r="H20" s="6"/>
      <c r="I20" s="6"/>
      <c r="J20" s="4"/>
      <c r="K20" s="298"/>
    </row>
    <row r="21" ht="15.75" customHeight="1" spans="1:11">
      <c r="A21" s="293"/>
      <c r="B21" s="4"/>
      <c r="C21" s="3"/>
      <c r="D21" s="6"/>
      <c r="E21" s="4"/>
      <c r="F21" s="3"/>
      <c r="G21" s="6"/>
      <c r="H21" s="6"/>
      <c r="I21" s="6"/>
      <c r="J21" s="4"/>
      <c r="K21" s="298"/>
    </row>
    <row r="22" ht="15.75" customHeight="1" spans="1:11">
      <c r="A22" s="293"/>
      <c r="B22" s="4"/>
      <c r="C22" s="3"/>
      <c r="D22" s="6"/>
      <c r="E22" s="4"/>
      <c r="F22" s="3"/>
      <c r="G22" s="6"/>
      <c r="H22" s="6"/>
      <c r="I22" s="6"/>
      <c r="J22" s="4"/>
      <c r="K22" s="298"/>
    </row>
    <row r="23" ht="15.75" customHeight="1" spans="1:11">
      <c r="A23" s="293"/>
      <c r="B23" s="4"/>
      <c r="C23" s="3"/>
      <c r="D23" s="6"/>
      <c r="E23" s="4"/>
      <c r="F23" s="3"/>
      <c r="G23" s="6"/>
      <c r="H23" s="6"/>
      <c r="I23" s="6"/>
      <c r="J23" s="4"/>
      <c r="K23" s="298"/>
    </row>
    <row r="24" ht="15.75" customHeight="1" spans="1:11">
      <c r="A24" s="293"/>
      <c r="B24" s="4"/>
      <c r="C24" s="3"/>
      <c r="D24" s="6"/>
      <c r="E24" s="4"/>
      <c r="F24" s="3"/>
      <c r="G24" s="6"/>
      <c r="H24" s="6"/>
      <c r="I24" s="6"/>
      <c r="J24" s="4"/>
      <c r="K24" s="298"/>
    </row>
    <row r="25" ht="15.75" customHeight="1" spans="1:11">
      <c r="A25" s="293"/>
      <c r="B25" s="4"/>
      <c r="C25" s="3"/>
      <c r="D25" s="6"/>
      <c r="E25" s="4"/>
      <c r="F25" s="3"/>
      <c r="G25" s="6"/>
      <c r="H25" s="6"/>
      <c r="I25" s="6"/>
      <c r="J25" s="4"/>
      <c r="K25" s="298"/>
    </row>
    <row r="26" ht="15.75" customHeight="1" spans="1:11">
      <c r="A26" s="293"/>
      <c r="B26" s="4"/>
      <c r="C26" s="3"/>
      <c r="D26" s="6"/>
      <c r="E26" s="4"/>
      <c r="F26" s="3"/>
      <c r="G26" s="6"/>
      <c r="H26" s="6"/>
      <c r="I26" s="6"/>
      <c r="J26" s="4"/>
      <c r="K26" s="298"/>
    </row>
    <row r="27" ht="15.75" customHeight="1" spans="1:11">
      <c r="A27" s="293"/>
      <c r="B27" s="4"/>
      <c r="C27" s="3"/>
      <c r="D27" s="6"/>
      <c r="E27" s="4"/>
      <c r="F27" s="3"/>
      <c r="G27" s="6"/>
      <c r="H27" s="6"/>
      <c r="I27" s="6"/>
      <c r="J27" s="4"/>
      <c r="K27" s="298"/>
    </row>
    <row r="28" ht="15.75" customHeight="1" spans="1:11">
      <c r="A28" s="294"/>
      <c r="B28" s="41"/>
      <c r="C28" s="295"/>
      <c r="D28" s="40"/>
      <c r="E28" s="41"/>
      <c r="F28" s="295"/>
      <c r="G28" s="40"/>
      <c r="H28" s="40"/>
      <c r="I28" s="40"/>
      <c r="J28" s="41"/>
      <c r="K28" s="299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7"/>
  <sheetViews>
    <sheetView tabSelected="1" view="pageBreakPreview" zoomScale="55" zoomScaleNormal="100" workbookViewId="0">
      <selection activeCell="O41" sqref="O41"/>
    </sheetView>
  </sheetViews>
  <sheetFormatPr defaultColWidth="10.0984848484848" defaultRowHeight="15" customHeight="1"/>
  <cols>
    <col min="1" max="1" width="10.0984848484848" customWidth="1"/>
    <col min="2" max="2" width="17.0984848484848" customWidth="1"/>
    <col min="3" max="3" width="36.6969696969697" customWidth="1"/>
    <col min="4" max="4" width="50.7424242424242" customWidth="1"/>
    <col min="5" max="5" width="7.40151515151515" customWidth="1"/>
    <col min="6" max="14" width="10.6363636363636" customWidth="1"/>
    <col min="15" max="15" width="7.3030303030303" customWidth="1"/>
    <col min="16" max="26" width="10.6969696969697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21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6" spans="1:26">
      <c r="A2" s="145" t="s">
        <v>17</v>
      </c>
      <c r="B2" s="146"/>
      <c r="C2" s="147" t="str">
        <f>'[1]DESIGN DETAILS'!C2</f>
        <v>BG1070S August Convertible Dress W/ SLIT</v>
      </c>
      <c r="D2" s="148"/>
      <c r="E2" s="149" t="s">
        <v>18</v>
      </c>
      <c r="F2" s="148"/>
      <c r="G2" s="146"/>
      <c r="H2" s="150">
        <v>44385</v>
      </c>
      <c r="I2" s="148"/>
      <c r="J2" s="148"/>
      <c r="K2" s="148"/>
      <c r="L2" s="148"/>
      <c r="M2" s="148"/>
      <c r="N2" s="216"/>
      <c r="O2" s="217"/>
      <c r="P2" s="21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6" spans="1:26">
      <c r="A3" s="145" t="s">
        <v>19</v>
      </c>
      <c r="B3" s="146"/>
      <c r="C3" s="151">
        <v>2023</v>
      </c>
      <c r="D3" s="152"/>
      <c r="E3" s="149" t="s">
        <v>20</v>
      </c>
      <c r="F3" s="148"/>
      <c r="G3" s="146"/>
      <c r="H3" s="150">
        <v>44879</v>
      </c>
      <c r="I3" s="148"/>
      <c r="J3" s="148"/>
      <c r="K3" s="148"/>
      <c r="L3" s="148"/>
      <c r="M3" s="148"/>
      <c r="N3" s="216"/>
      <c r="O3" s="218"/>
      <c r="P3" s="218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6" spans="1:26">
      <c r="A4" s="145" t="s">
        <v>4</v>
      </c>
      <c r="B4" s="146"/>
      <c r="C4" s="151" t="s">
        <v>21</v>
      </c>
      <c r="D4" s="152"/>
      <c r="E4" s="149" t="s">
        <v>22</v>
      </c>
      <c r="F4" s="148"/>
      <c r="G4" s="146"/>
      <c r="H4" s="153" t="s">
        <v>23</v>
      </c>
      <c r="I4" s="148"/>
      <c r="J4" s="148"/>
      <c r="K4" s="148"/>
      <c r="L4" s="148"/>
      <c r="M4" s="148"/>
      <c r="N4" s="216"/>
      <c r="O4" s="219"/>
      <c r="P4" s="219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6" spans="1:26">
      <c r="A5" s="145" t="s">
        <v>6</v>
      </c>
      <c r="B5" s="146"/>
      <c r="C5" s="151" t="s">
        <v>24</v>
      </c>
      <c r="D5" s="152"/>
      <c r="E5" s="149" t="s">
        <v>25</v>
      </c>
      <c r="F5" s="148"/>
      <c r="G5" s="146"/>
      <c r="H5" s="154" t="s">
        <v>26</v>
      </c>
      <c r="I5" s="148"/>
      <c r="J5" s="148"/>
      <c r="K5" s="148"/>
      <c r="L5" s="148"/>
      <c r="M5" s="148"/>
      <c r="N5" s="216"/>
      <c r="O5" s="220"/>
      <c r="P5" s="220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6" spans="1:26">
      <c r="A6" s="145" t="s">
        <v>27</v>
      </c>
      <c r="B6" s="146"/>
      <c r="C6" s="151" t="s">
        <v>28</v>
      </c>
      <c r="D6" s="152"/>
      <c r="E6" s="149" t="s">
        <v>29</v>
      </c>
      <c r="F6" s="148"/>
      <c r="G6" s="146"/>
      <c r="H6" s="155" t="s">
        <v>30</v>
      </c>
      <c r="I6" s="148"/>
      <c r="J6" s="148"/>
      <c r="K6" s="148"/>
      <c r="L6" s="148"/>
      <c r="M6" s="148"/>
      <c r="N6" s="216"/>
      <c r="O6" s="221"/>
      <c r="P6" s="221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6" spans="1:26">
      <c r="A7" s="145" t="s">
        <v>31</v>
      </c>
      <c r="B7" s="146"/>
      <c r="C7" s="155"/>
      <c r="D7" s="148"/>
      <c r="E7" s="149" t="s">
        <v>32</v>
      </c>
      <c r="F7" s="148"/>
      <c r="G7" s="146"/>
      <c r="H7" s="154"/>
      <c r="I7" s="148"/>
      <c r="J7" s="148"/>
      <c r="K7" s="148"/>
      <c r="L7" s="148"/>
      <c r="M7" s="148"/>
      <c r="N7" s="216"/>
      <c r="O7" s="221"/>
      <c r="P7" s="221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6" t="s">
        <v>33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222"/>
      <c r="O8" s="22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8" t="s">
        <v>34</v>
      </c>
      <c r="B9" s="159"/>
      <c r="C9" s="159"/>
      <c r="D9" s="159"/>
      <c r="E9" s="160"/>
      <c r="F9" s="161" t="s">
        <v>35</v>
      </c>
      <c r="G9" s="159"/>
      <c r="H9" s="159"/>
      <c r="I9" s="159"/>
      <c r="J9" s="159"/>
      <c r="K9" s="159"/>
      <c r="L9" s="161" t="s">
        <v>36</v>
      </c>
      <c r="M9" s="159"/>
      <c r="N9" s="160"/>
      <c r="O9" s="224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37</v>
      </c>
      <c r="B10" s="162" t="s">
        <v>38</v>
      </c>
      <c r="C10" s="163"/>
      <c r="D10" s="164" t="s">
        <v>39</v>
      </c>
      <c r="E10" s="165" t="s">
        <v>40</v>
      </c>
      <c r="F10" s="166" t="s">
        <v>41</v>
      </c>
      <c r="G10" s="167" t="s">
        <v>42</v>
      </c>
      <c r="H10" s="168" t="s">
        <v>43</v>
      </c>
      <c r="I10" s="167" t="s">
        <v>44</v>
      </c>
      <c r="J10" s="167" t="s">
        <v>45</v>
      </c>
      <c r="K10" s="225" t="s">
        <v>46</v>
      </c>
      <c r="L10" s="259" t="s">
        <v>47</v>
      </c>
      <c r="M10" s="260" t="s">
        <v>48</v>
      </c>
      <c r="N10" s="261" t="s">
        <v>49</v>
      </c>
      <c r="O10" s="227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8" customHeight="1" spans="1:26">
      <c r="A11" s="77"/>
      <c r="B11" s="169" t="s">
        <v>50</v>
      </c>
      <c r="C11" s="170"/>
      <c r="D11" s="171" t="s">
        <v>51</v>
      </c>
      <c r="E11" s="235">
        <v>0.5</v>
      </c>
      <c r="F11" s="236">
        <f>G11-5/8</f>
        <v>55</v>
      </c>
      <c r="G11" s="237">
        <f>H11-5/8</f>
        <v>55.625</v>
      </c>
      <c r="H11" s="238">
        <v>56.25</v>
      </c>
      <c r="I11" s="262">
        <f t="shared" ref="I11:K11" si="0">H11+5/8</f>
        <v>56.875</v>
      </c>
      <c r="J11" s="262">
        <f t="shared" si="0"/>
        <v>57.5</v>
      </c>
      <c r="K11" s="237">
        <f t="shared" si="0"/>
        <v>58.125</v>
      </c>
      <c r="L11" s="263">
        <f>M11-3/4</f>
        <v>59.75</v>
      </c>
      <c r="M11" s="264">
        <v>60.5</v>
      </c>
      <c r="N11" s="265">
        <f>M11+3/4</f>
        <v>61.25</v>
      </c>
      <c r="O11" s="228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8" customHeight="1" spans="1:26">
      <c r="A12" s="174"/>
      <c r="B12" s="175" t="s">
        <v>52</v>
      </c>
      <c r="C12" s="176"/>
      <c r="D12" s="177" t="s">
        <v>53</v>
      </c>
      <c r="E12" s="235">
        <v>0.5</v>
      </c>
      <c r="F12" s="239">
        <f>G12-5/8</f>
        <v>52</v>
      </c>
      <c r="G12" s="240">
        <f>H12-5/8</f>
        <v>52.625</v>
      </c>
      <c r="H12" s="241">
        <v>53.25</v>
      </c>
      <c r="I12" s="266">
        <f t="shared" ref="I12:K12" si="1">H12+5/8</f>
        <v>53.875</v>
      </c>
      <c r="J12" s="266">
        <f t="shared" si="1"/>
        <v>54.5</v>
      </c>
      <c r="K12" s="240">
        <f t="shared" si="1"/>
        <v>55.125</v>
      </c>
      <c r="L12" s="267">
        <f>M12-3/4</f>
        <v>54.75</v>
      </c>
      <c r="M12" s="268">
        <v>55.5</v>
      </c>
      <c r="N12" s="269">
        <f>M12+3/4</f>
        <v>56.25</v>
      </c>
      <c r="O12" s="228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8" customHeight="1" spans="1:26">
      <c r="A13" s="84"/>
      <c r="B13" s="178"/>
      <c r="C13" s="146"/>
      <c r="D13" s="179"/>
      <c r="E13" s="235"/>
      <c r="F13" s="242"/>
      <c r="G13" s="243"/>
      <c r="H13" s="244"/>
      <c r="I13" s="243"/>
      <c r="J13" s="243"/>
      <c r="K13" s="270"/>
      <c r="L13" s="271"/>
      <c r="M13" s="272"/>
      <c r="N13" s="273"/>
      <c r="O13" s="229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8" customHeight="1" spans="1:26">
      <c r="A14" s="84"/>
      <c r="B14" s="178" t="s">
        <v>54</v>
      </c>
      <c r="C14" s="146"/>
      <c r="D14" s="180" t="s">
        <v>55</v>
      </c>
      <c r="E14" s="235">
        <v>0.5</v>
      </c>
      <c r="F14" s="245">
        <f t="shared" ref="F14:F17" si="2">SUM(G14-1/2)</f>
        <v>46.5</v>
      </c>
      <c r="G14" s="243">
        <f t="shared" ref="G14:G17" si="3">SUM(H14-1/2)</f>
        <v>47</v>
      </c>
      <c r="H14" s="246">
        <v>47.5</v>
      </c>
      <c r="I14" s="243">
        <f t="shared" ref="I14:K14" si="4">SUM(H14+1/2)</f>
        <v>48</v>
      </c>
      <c r="J14" s="243">
        <f t="shared" si="4"/>
        <v>48.5</v>
      </c>
      <c r="K14" s="270">
        <f t="shared" si="4"/>
        <v>49</v>
      </c>
      <c r="L14" s="271">
        <f t="shared" ref="L14:L17" si="5">SUM(M14-1/2)</f>
        <v>49</v>
      </c>
      <c r="M14" s="272">
        <v>49.5</v>
      </c>
      <c r="N14" s="273">
        <f t="shared" ref="N14:N17" si="6">SUM(M14+1/2)</f>
        <v>50</v>
      </c>
      <c r="O14" s="229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8" customHeight="1" spans="1:26">
      <c r="A15" s="84"/>
      <c r="B15" s="178" t="s">
        <v>56</v>
      </c>
      <c r="C15" s="146"/>
      <c r="D15" s="180" t="s">
        <v>57</v>
      </c>
      <c r="E15" s="235">
        <v>0.5</v>
      </c>
      <c r="F15" s="242">
        <f t="shared" si="2"/>
        <v>46.5</v>
      </c>
      <c r="G15" s="243">
        <f t="shared" si="3"/>
        <v>47</v>
      </c>
      <c r="H15" s="246">
        <v>47.5</v>
      </c>
      <c r="I15" s="243">
        <f t="shared" ref="I15:K15" si="7">SUM(H15+1/2)</f>
        <v>48</v>
      </c>
      <c r="J15" s="243">
        <f t="shared" si="7"/>
        <v>48.5</v>
      </c>
      <c r="K15" s="270">
        <f t="shared" si="7"/>
        <v>49</v>
      </c>
      <c r="L15" s="271">
        <f t="shared" si="5"/>
        <v>49</v>
      </c>
      <c r="M15" s="272">
        <v>49.5</v>
      </c>
      <c r="N15" s="273">
        <f t="shared" si="6"/>
        <v>50</v>
      </c>
      <c r="O15" s="229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8" customHeight="1" spans="1:26">
      <c r="A16" s="84"/>
      <c r="B16" s="178" t="s">
        <v>58</v>
      </c>
      <c r="C16" s="146"/>
      <c r="D16" s="180" t="s">
        <v>59</v>
      </c>
      <c r="E16" s="235">
        <v>0.5</v>
      </c>
      <c r="F16" s="242">
        <f t="shared" si="2"/>
        <v>45</v>
      </c>
      <c r="G16" s="243">
        <f t="shared" si="3"/>
        <v>45.5</v>
      </c>
      <c r="H16" s="246">
        <v>46</v>
      </c>
      <c r="I16" s="243">
        <f t="shared" ref="I16:K16" si="8">SUM(H16+1/2)</f>
        <v>46.5</v>
      </c>
      <c r="J16" s="243">
        <f t="shared" si="8"/>
        <v>47</v>
      </c>
      <c r="K16" s="270">
        <f t="shared" si="8"/>
        <v>47.5</v>
      </c>
      <c r="L16" s="271">
        <f t="shared" si="5"/>
        <v>47.5</v>
      </c>
      <c r="M16" s="272">
        <v>48</v>
      </c>
      <c r="N16" s="273">
        <f t="shared" si="6"/>
        <v>48.5</v>
      </c>
      <c r="O16" s="229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8" customHeight="1" spans="1:26">
      <c r="A17" s="84"/>
      <c r="B17" s="178" t="s">
        <v>60</v>
      </c>
      <c r="C17" s="146"/>
      <c r="D17" s="180" t="s">
        <v>61</v>
      </c>
      <c r="E17" s="235">
        <v>0.5</v>
      </c>
      <c r="F17" s="242">
        <f t="shared" si="2"/>
        <v>45</v>
      </c>
      <c r="G17" s="243">
        <f t="shared" si="3"/>
        <v>45.5</v>
      </c>
      <c r="H17" s="246">
        <v>46</v>
      </c>
      <c r="I17" s="243">
        <f t="shared" ref="I17:K17" si="9">SUM(H17+1/2)</f>
        <v>46.5</v>
      </c>
      <c r="J17" s="243">
        <f t="shared" si="9"/>
        <v>47</v>
      </c>
      <c r="K17" s="270">
        <f t="shared" si="9"/>
        <v>47.5</v>
      </c>
      <c r="L17" s="271">
        <f t="shared" si="5"/>
        <v>47.5</v>
      </c>
      <c r="M17" s="272">
        <v>48</v>
      </c>
      <c r="N17" s="273">
        <f t="shared" si="6"/>
        <v>48.5</v>
      </c>
      <c r="O17" s="229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8" customHeight="1" spans="1:26">
      <c r="A18" s="181"/>
      <c r="B18" s="182" t="s">
        <v>62</v>
      </c>
      <c r="C18" s="146"/>
      <c r="D18" s="183" t="s">
        <v>63</v>
      </c>
      <c r="E18" s="235">
        <v>0.25</v>
      </c>
      <c r="F18" s="242">
        <f t="shared" ref="F18:F23" si="10">H18</f>
        <v>31</v>
      </c>
      <c r="G18" s="243">
        <f t="shared" ref="G18:G23" si="11">H18</f>
        <v>31</v>
      </c>
      <c r="H18" s="246">
        <v>31</v>
      </c>
      <c r="I18" s="243">
        <f t="shared" ref="I18:I23" si="12">H18</f>
        <v>31</v>
      </c>
      <c r="J18" s="243">
        <f t="shared" ref="J18:J23" si="13">H18</f>
        <v>31</v>
      </c>
      <c r="K18" s="270">
        <f t="shared" ref="K18:K23" si="14">H18</f>
        <v>31</v>
      </c>
      <c r="L18" s="271">
        <f>M18</f>
        <v>31</v>
      </c>
      <c r="M18" s="256">
        <v>31</v>
      </c>
      <c r="N18" s="273">
        <f>M18</f>
        <v>31</v>
      </c>
      <c r="O18" s="230"/>
      <c r="P18" s="229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8" customHeight="1" spans="1:26">
      <c r="A19" s="181"/>
      <c r="B19" s="182" t="s">
        <v>64</v>
      </c>
      <c r="C19" s="146"/>
      <c r="D19" s="183" t="s">
        <v>65</v>
      </c>
      <c r="E19" s="235">
        <v>0.25</v>
      </c>
      <c r="F19" s="242">
        <f t="shared" si="10"/>
        <v>30</v>
      </c>
      <c r="G19" s="243">
        <f t="shared" si="11"/>
        <v>30</v>
      </c>
      <c r="H19" s="246">
        <v>30</v>
      </c>
      <c r="I19" s="243">
        <f t="shared" si="12"/>
        <v>30</v>
      </c>
      <c r="J19" s="243">
        <f t="shared" si="13"/>
        <v>30</v>
      </c>
      <c r="K19" s="270">
        <f t="shared" si="14"/>
        <v>30</v>
      </c>
      <c r="L19" s="271">
        <f>M19</f>
        <v>30</v>
      </c>
      <c r="M19" s="256">
        <v>30</v>
      </c>
      <c r="N19" s="273">
        <f>M19</f>
        <v>30</v>
      </c>
      <c r="O19" s="230"/>
      <c r="P19" s="229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8" customHeight="1" spans="1:26">
      <c r="A20" s="84"/>
      <c r="B20" s="178"/>
      <c r="C20" s="146"/>
      <c r="D20" s="184"/>
      <c r="E20" s="235"/>
      <c r="F20" s="242"/>
      <c r="G20" s="243"/>
      <c r="H20" s="246"/>
      <c r="I20" s="243"/>
      <c r="J20" s="243"/>
      <c r="K20" s="270"/>
      <c r="L20" s="271"/>
      <c r="M20" s="272"/>
      <c r="N20" s="273"/>
      <c r="O20" s="229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8" customHeight="1" spans="1:26">
      <c r="A21" s="84"/>
      <c r="B21" s="178" t="s">
        <v>66</v>
      </c>
      <c r="C21" s="146"/>
      <c r="D21" s="180" t="s">
        <v>67</v>
      </c>
      <c r="E21" s="235">
        <v>0.125</v>
      </c>
      <c r="F21" s="243">
        <f>SUM(G21-1/8)</f>
        <v>8.5</v>
      </c>
      <c r="G21" s="243">
        <f>SUM(H21-1/8)</f>
        <v>8.625</v>
      </c>
      <c r="H21" s="246">
        <v>8.75</v>
      </c>
      <c r="I21" s="243">
        <f t="shared" ref="I21:K21" si="15">SUM(H21+1/8)</f>
        <v>8.875</v>
      </c>
      <c r="J21" s="243">
        <f t="shared" si="15"/>
        <v>9</v>
      </c>
      <c r="K21" s="243">
        <f t="shared" si="15"/>
        <v>9.125</v>
      </c>
      <c r="L21" s="271">
        <f>SUM(M21-1/4)</f>
        <v>10.75</v>
      </c>
      <c r="M21" s="272">
        <v>11</v>
      </c>
      <c r="N21" s="273">
        <f>SUM(M21+1/4)</f>
        <v>11.25</v>
      </c>
      <c r="O21" s="229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8" customHeight="1" spans="1:26">
      <c r="A22" s="84"/>
      <c r="B22" s="178" t="s">
        <v>68</v>
      </c>
      <c r="C22" s="146"/>
      <c r="D22" s="180" t="s">
        <v>69</v>
      </c>
      <c r="E22" s="235">
        <v>0.125</v>
      </c>
      <c r="F22" s="242">
        <f t="shared" si="10"/>
        <v>5.75</v>
      </c>
      <c r="G22" s="243">
        <f t="shared" si="11"/>
        <v>5.75</v>
      </c>
      <c r="H22" s="246">
        <v>5.75</v>
      </c>
      <c r="I22" s="243">
        <f t="shared" si="12"/>
        <v>5.75</v>
      </c>
      <c r="J22" s="243">
        <f t="shared" si="13"/>
        <v>5.75</v>
      </c>
      <c r="K22" s="270">
        <f t="shared" si="14"/>
        <v>5.75</v>
      </c>
      <c r="L22" s="271">
        <f>SUM(M22-1/8)</f>
        <v>5.875</v>
      </c>
      <c r="M22" s="272">
        <v>6</v>
      </c>
      <c r="N22" s="273">
        <f>SUM(M22+1/8)</f>
        <v>6.125</v>
      </c>
      <c r="O22" s="229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8" customHeight="1" spans="1:26">
      <c r="A23" s="185"/>
      <c r="B23" s="178" t="s">
        <v>70</v>
      </c>
      <c r="C23" s="146"/>
      <c r="D23" s="180" t="s">
        <v>71</v>
      </c>
      <c r="E23" s="235">
        <v>0.25</v>
      </c>
      <c r="F23" s="242">
        <f t="shared" si="10"/>
        <v>6.125</v>
      </c>
      <c r="G23" s="243">
        <f t="shared" si="11"/>
        <v>6.125</v>
      </c>
      <c r="H23" s="246">
        <v>6.125</v>
      </c>
      <c r="I23" s="243">
        <f t="shared" si="12"/>
        <v>6.125</v>
      </c>
      <c r="J23" s="243">
        <f t="shared" si="13"/>
        <v>6.125</v>
      </c>
      <c r="K23" s="270">
        <f t="shared" si="14"/>
        <v>6.125</v>
      </c>
      <c r="L23" s="271">
        <f>SUM(M23-1/8)</f>
        <v>6.875</v>
      </c>
      <c r="M23" s="272">
        <v>7</v>
      </c>
      <c r="N23" s="273">
        <f>SUM(M23+1/8)</f>
        <v>7.125</v>
      </c>
      <c r="O23" s="229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8" customHeight="1" spans="1:26">
      <c r="A24" s="185"/>
      <c r="B24" s="178"/>
      <c r="C24" s="146"/>
      <c r="D24" s="180"/>
      <c r="E24" s="235"/>
      <c r="F24" s="242"/>
      <c r="G24" s="243"/>
      <c r="H24" s="246"/>
      <c r="I24" s="243"/>
      <c r="J24" s="243"/>
      <c r="K24" s="270"/>
      <c r="L24" s="271"/>
      <c r="M24" s="272"/>
      <c r="N24" s="273"/>
      <c r="O24" s="229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8" customHeight="1" spans="1:26">
      <c r="A25" s="185"/>
      <c r="B25" s="178" t="s">
        <v>72</v>
      </c>
      <c r="C25" s="146"/>
      <c r="D25" s="186" t="s">
        <v>73</v>
      </c>
      <c r="E25" s="235">
        <v>0.5</v>
      </c>
      <c r="F25" s="242">
        <f t="shared" ref="F25:F29" si="16">SUM(G25-2)</f>
        <v>33</v>
      </c>
      <c r="G25" s="243">
        <f t="shared" ref="G25:G29" si="17">SUM(H25-2)</f>
        <v>35</v>
      </c>
      <c r="H25" s="246">
        <v>37</v>
      </c>
      <c r="I25" s="243">
        <f t="shared" ref="I25:I29" si="18">SUM(H25+2)</f>
        <v>39</v>
      </c>
      <c r="J25" s="243">
        <f t="shared" ref="J25:J29" si="19">SUM(I25+2.5)</f>
        <v>41.5</v>
      </c>
      <c r="K25" s="270">
        <f t="shared" ref="K25:K29" si="20">SUM(J25+2.5)</f>
        <v>44</v>
      </c>
      <c r="L25" s="271">
        <f t="shared" ref="L25:L29" si="21">SUM(M25-3)</f>
        <v>44.5</v>
      </c>
      <c r="M25" s="274">
        <v>47.5</v>
      </c>
      <c r="N25" s="273">
        <f t="shared" ref="N25:N29" si="22">SUM(M25+3.5)</f>
        <v>51</v>
      </c>
      <c r="O25" s="229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8" customHeight="1" spans="1:26">
      <c r="A26" s="187"/>
      <c r="B26" s="188" t="s">
        <v>74</v>
      </c>
      <c r="C26" s="146"/>
      <c r="D26" s="186" t="s">
        <v>75</v>
      </c>
      <c r="E26" s="247">
        <v>0</v>
      </c>
      <c r="F26" s="242">
        <f>H26</f>
        <v>3.5</v>
      </c>
      <c r="G26" s="243">
        <f>H26</f>
        <v>3.5</v>
      </c>
      <c r="H26" s="246">
        <v>3.5</v>
      </c>
      <c r="I26" s="243">
        <f>H26</f>
        <v>3.5</v>
      </c>
      <c r="J26" s="243">
        <f>H26</f>
        <v>3.5</v>
      </c>
      <c r="K26" s="270">
        <f>H26</f>
        <v>3.5</v>
      </c>
      <c r="L26" s="271">
        <f>M26</f>
        <v>4.125</v>
      </c>
      <c r="M26" s="272">
        <v>4.125</v>
      </c>
      <c r="N26" s="273">
        <f>M26</f>
        <v>4.125</v>
      </c>
      <c r="O26" s="229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8" customHeight="1" spans="1:26">
      <c r="A27" s="187"/>
      <c r="B27" s="190" t="s">
        <v>76</v>
      </c>
      <c r="C27" s="176"/>
      <c r="D27" s="191" t="s">
        <v>77</v>
      </c>
      <c r="E27" s="235">
        <v>0.5</v>
      </c>
      <c r="F27" s="242">
        <f t="shared" si="16"/>
        <v>29</v>
      </c>
      <c r="G27" s="243">
        <f t="shared" si="17"/>
        <v>31</v>
      </c>
      <c r="H27" s="248">
        <v>33</v>
      </c>
      <c r="I27" s="243">
        <f t="shared" si="18"/>
        <v>35</v>
      </c>
      <c r="J27" s="243">
        <f t="shared" si="19"/>
        <v>37.5</v>
      </c>
      <c r="K27" s="270">
        <f t="shared" si="20"/>
        <v>40</v>
      </c>
      <c r="L27" s="271">
        <f t="shared" si="21"/>
        <v>42.5</v>
      </c>
      <c r="M27" s="274">
        <v>45.5</v>
      </c>
      <c r="N27" s="273">
        <f t="shared" si="22"/>
        <v>49</v>
      </c>
      <c r="O27" s="229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8" customHeight="1" spans="1:26">
      <c r="A28" s="181"/>
      <c r="B28" s="178" t="s">
        <v>78</v>
      </c>
      <c r="C28" s="146"/>
      <c r="D28" s="191" t="s">
        <v>79</v>
      </c>
      <c r="E28" s="235">
        <v>0.5</v>
      </c>
      <c r="F28" s="242">
        <f t="shared" si="16"/>
        <v>25</v>
      </c>
      <c r="G28" s="243">
        <f t="shared" si="17"/>
        <v>27</v>
      </c>
      <c r="H28" s="246">
        <v>29</v>
      </c>
      <c r="I28" s="243">
        <f t="shared" si="18"/>
        <v>31</v>
      </c>
      <c r="J28" s="243">
        <f t="shared" si="19"/>
        <v>33.5</v>
      </c>
      <c r="K28" s="270">
        <f t="shared" si="20"/>
        <v>36</v>
      </c>
      <c r="L28" s="271">
        <f t="shared" si="21"/>
        <v>39.5</v>
      </c>
      <c r="M28" s="272">
        <v>42.5</v>
      </c>
      <c r="N28" s="273">
        <f t="shared" si="22"/>
        <v>46</v>
      </c>
      <c r="O28" s="229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8" customHeight="1" spans="1:26">
      <c r="A29" s="181"/>
      <c r="B29" s="178" t="s">
        <v>80</v>
      </c>
      <c r="C29" s="146"/>
      <c r="D29" s="191" t="s">
        <v>81</v>
      </c>
      <c r="E29" s="235">
        <v>0.5</v>
      </c>
      <c r="F29" s="242">
        <f t="shared" si="16"/>
        <v>26.5</v>
      </c>
      <c r="G29" s="243">
        <f t="shared" si="17"/>
        <v>28.5</v>
      </c>
      <c r="H29" s="246">
        <v>30.5</v>
      </c>
      <c r="I29" s="243">
        <f t="shared" si="18"/>
        <v>32.5</v>
      </c>
      <c r="J29" s="243">
        <f t="shared" si="19"/>
        <v>35</v>
      </c>
      <c r="K29" s="270">
        <f t="shared" si="20"/>
        <v>37.5</v>
      </c>
      <c r="L29" s="271">
        <f t="shared" si="21"/>
        <v>41.25</v>
      </c>
      <c r="M29" s="272">
        <v>44.25</v>
      </c>
      <c r="N29" s="273">
        <f t="shared" si="22"/>
        <v>47.75</v>
      </c>
      <c r="O29" s="229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8" customHeight="1" spans="1:26">
      <c r="A30" s="181"/>
      <c r="B30" s="178" t="s">
        <v>82</v>
      </c>
      <c r="C30" s="146"/>
      <c r="D30" s="191" t="s">
        <v>83</v>
      </c>
      <c r="E30" s="235">
        <v>0</v>
      </c>
      <c r="F30" s="242">
        <f>H30</f>
        <v>7</v>
      </c>
      <c r="G30" s="243">
        <f>H30</f>
        <v>7</v>
      </c>
      <c r="H30" s="246">
        <v>7</v>
      </c>
      <c r="I30" s="243">
        <f>H30</f>
        <v>7</v>
      </c>
      <c r="J30" s="243">
        <f>H30</f>
        <v>7</v>
      </c>
      <c r="K30" s="270">
        <f>H30</f>
        <v>7</v>
      </c>
      <c r="L30" s="271">
        <f>M30</f>
        <v>8.25</v>
      </c>
      <c r="M30" s="272">
        <v>8.25</v>
      </c>
      <c r="N30" s="273">
        <f>M30</f>
        <v>8.25</v>
      </c>
      <c r="O30" s="229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8" customHeight="1" spans="1:26">
      <c r="A31" s="181"/>
      <c r="B31" s="178" t="s">
        <v>84</v>
      </c>
      <c r="C31" s="146"/>
      <c r="D31" s="191" t="s">
        <v>85</v>
      </c>
      <c r="E31" s="235">
        <v>0.5</v>
      </c>
      <c r="F31" s="242">
        <f t="shared" ref="F31:F33" si="23">SUM(G31-2)</f>
        <v>40</v>
      </c>
      <c r="G31" s="243">
        <f t="shared" ref="G31:G33" si="24">SUM(H31-2)</f>
        <v>42</v>
      </c>
      <c r="H31" s="246">
        <v>44</v>
      </c>
      <c r="I31" s="243">
        <f t="shared" ref="I31:I33" si="25">SUM(H31+2)</f>
        <v>46</v>
      </c>
      <c r="J31" s="243">
        <f t="shared" ref="J31:J33" si="26">SUM(I31+2.5)</f>
        <v>48.5</v>
      </c>
      <c r="K31" s="270">
        <f t="shared" ref="K31:K33" si="27">SUM(J31+2.5)</f>
        <v>51</v>
      </c>
      <c r="L31" s="271">
        <f t="shared" ref="L31:L33" si="28">SUM(M31-3)</f>
        <v>52</v>
      </c>
      <c r="M31" s="272">
        <v>55</v>
      </c>
      <c r="N31" s="273">
        <f t="shared" ref="N31:N33" si="29">SUM(M31+3.5)</f>
        <v>58.5</v>
      </c>
      <c r="O31" s="229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8" customHeight="1" spans="1:26">
      <c r="A32" s="84"/>
      <c r="B32" s="178" t="s">
        <v>86</v>
      </c>
      <c r="C32" s="146"/>
      <c r="D32" s="192" t="s">
        <v>87</v>
      </c>
      <c r="E32" s="235">
        <v>1</v>
      </c>
      <c r="F32" s="242">
        <f t="shared" si="23"/>
        <v>90</v>
      </c>
      <c r="G32" s="243">
        <f t="shared" si="24"/>
        <v>92</v>
      </c>
      <c r="H32" s="246">
        <v>94</v>
      </c>
      <c r="I32" s="243">
        <f t="shared" si="25"/>
        <v>96</v>
      </c>
      <c r="J32" s="243">
        <f t="shared" si="26"/>
        <v>98.5</v>
      </c>
      <c r="K32" s="270">
        <f t="shared" si="27"/>
        <v>101</v>
      </c>
      <c r="L32" s="271">
        <f t="shared" si="28"/>
        <v>111</v>
      </c>
      <c r="M32" s="272">
        <v>114</v>
      </c>
      <c r="N32" s="273">
        <f t="shared" si="29"/>
        <v>117.5</v>
      </c>
      <c r="O32" s="229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8" customHeight="1" spans="1:26">
      <c r="A33" s="84"/>
      <c r="B33" s="178" t="s">
        <v>88</v>
      </c>
      <c r="C33" s="146"/>
      <c r="D33" s="192" t="s">
        <v>89</v>
      </c>
      <c r="E33" s="235">
        <v>1</v>
      </c>
      <c r="F33" s="242">
        <f t="shared" si="23"/>
        <v>68</v>
      </c>
      <c r="G33" s="243">
        <f t="shared" si="24"/>
        <v>70</v>
      </c>
      <c r="H33" s="246">
        <v>72</v>
      </c>
      <c r="I33" s="243">
        <f t="shared" si="25"/>
        <v>74</v>
      </c>
      <c r="J33" s="243">
        <f t="shared" si="26"/>
        <v>76.5</v>
      </c>
      <c r="K33" s="270">
        <f t="shared" si="27"/>
        <v>79</v>
      </c>
      <c r="L33" s="271">
        <f t="shared" si="28"/>
        <v>89</v>
      </c>
      <c r="M33" s="272">
        <v>92</v>
      </c>
      <c r="N33" s="273">
        <f t="shared" si="29"/>
        <v>95.5</v>
      </c>
      <c r="O33" s="229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8" customHeight="1" spans="1:26">
      <c r="A34" s="84"/>
      <c r="B34" s="178"/>
      <c r="C34" s="146"/>
      <c r="D34" s="192"/>
      <c r="E34" s="235"/>
      <c r="F34" s="242"/>
      <c r="G34" s="243"/>
      <c r="H34" s="246"/>
      <c r="I34" s="243"/>
      <c r="J34" s="243"/>
      <c r="K34" s="270"/>
      <c r="L34" s="271"/>
      <c r="M34" s="272"/>
      <c r="N34" s="273"/>
      <c r="O34" s="229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8" customHeight="1" spans="1:26">
      <c r="A35" s="181"/>
      <c r="B35" s="182" t="s">
        <v>90</v>
      </c>
      <c r="C35" s="193"/>
      <c r="D35" s="192" t="s">
        <v>91</v>
      </c>
      <c r="E35" s="247">
        <v>0.25</v>
      </c>
      <c r="F35" s="242">
        <f>SUM(G35-1)</f>
        <v>16.5</v>
      </c>
      <c r="G35" s="243">
        <f>SUM(H35-1)</f>
        <v>17.5</v>
      </c>
      <c r="H35" s="246">
        <v>18.5</v>
      </c>
      <c r="I35" s="243">
        <f>SUM(H35)+1</f>
        <v>19.5</v>
      </c>
      <c r="J35" s="243">
        <f>SUM(I35)+1.25</f>
        <v>20.75</v>
      </c>
      <c r="K35" s="270">
        <f>SUM(J35)+1.25</f>
        <v>22</v>
      </c>
      <c r="L35" s="271">
        <f>SUM(M35-1.5)</f>
        <v>21.25</v>
      </c>
      <c r="M35" s="272">
        <v>22.75</v>
      </c>
      <c r="N35" s="273">
        <f>SUM(M35+1.75)</f>
        <v>24.5</v>
      </c>
      <c r="O35" s="229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8" customHeight="1" spans="1:26">
      <c r="A36" s="84"/>
      <c r="B36" s="194" t="s">
        <v>92</v>
      </c>
      <c r="C36" s="195"/>
      <c r="D36" s="192" t="s">
        <v>93</v>
      </c>
      <c r="E36" s="247">
        <v>0.125</v>
      </c>
      <c r="F36" s="242">
        <f>SUM(G36-1/8)</f>
        <v>0.25</v>
      </c>
      <c r="G36" s="243">
        <f>SUM(H36-1/8)</f>
        <v>0.375</v>
      </c>
      <c r="H36" s="246">
        <v>0.5</v>
      </c>
      <c r="I36" s="243">
        <f t="shared" ref="I36:K36" si="30">SUM(H36+1/8)</f>
        <v>0.625</v>
      </c>
      <c r="J36" s="243">
        <f t="shared" si="30"/>
        <v>0.75</v>
      </c>
      <c r="K36" s="270">
        <f t="shared" si="30"/>
        <v>0.875</v>
      </c>
      <c r="L36" s="271">
        <f>SUM(M36-1/8)</f>
        <v>0.375</v>
      </c>
      <c r="M36" s="274">
        <v>0.5</v>
      </c>
      <c r="N36" s="273">
        <f>SUM(M36+1/8)</f>
        <v>0.625</v>
      </c>
      <c r="O36" s="229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8" customHeight="1" spans="1:26">
      <c r="A37" s="181"/>
      <c r="B37" s="178" t="s">
        <v>94</v>
      </c>
      <c r="C37" s="146"/>
      <c r="D37" s="192" t="s">
        <v>95</v>
      </c>
      <c r="E37" s="235">
        <v>0.125</v>
      </c>
      <c r="F37" s="242">
        <f>SUM(G37-1/8)</f>
        <v>2.25</v>
      </c>
      <c r="G37" s="243">
        <f>SUM(H37-1/8)</f>
        <v>2.375</v>
      </c>
      <c r="H37" s="246">
        <v>2.5</v>
      </c>
      <c r="I37" s="243">
        <f t="shared" ref="I37:K37" si="31">SUM(H37+1/8)</f>
        <v>2.625</v>
      </c>
      <c r="J37" s="243">
        <f t="shared" si="31"/>
        <v>2.75</v>
      </c>
      <c r="K37" s="270">
        <f t="shared" si="31"/>
        <v>2.875</v>
      </c>
      <c r="L37" s="271">
        <f>SUM(M37-1/4)</f>
        <v>2.75</v>
      </c>
      <c r="M37" s="272">
        <v>3</v>
      </c>
      <c r="N37" s="273">
        <f>SUM(M37+1/4)</f>
        <v>3.25</v>
      </c>
      <c r="O37" s="229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8" customHeight="1" spans="1:26">
      <c r="A38" s="84"/>
      <c r="B38" s="178" t="s">
        <v>96</v>
      </c>
      <c r="C38" s="146"/>
      <c r="D38" s="192" t="s">
        <v>97</v>
      </c>
      <c r="E38" s="247">
        <v>0.125</v>
      </c>
      <c r="F38" s="242">
        <f>SUM(G38-1/2)</f>
        <v>8</v>
      </c>
      <c r="G38" s="243">
        <f>SUM(H38-1/2)</f>
        <v>8.5</v>
      </c>
      <c r="H38" s="246">
        <v>9</v>
      </c>
      <c r="I38" s="243">
        <f>SUM(H38+1/2)</f>
        <v>9.5</v>
      </c>
      <c r="J38" s="243">
        <f>SUM(I38+0.5)</f>
        <v>10</v>
      </c>
      <c r="K38" s="270">
        <f>SUM(J38+0.5)</f>
        <v>10.5</v>
      </c>
      <c r="L38" s="271">
        <f>SUM(M38-0.75)</f>
        <v>9.75</v>
      </c>
      <c r="M38" s="272">
        <v>10.5</v>
      </c>
      <c r="N38" s="273">
        <f>SUM(M38+0.75)</f>
        <v>11.25</v>
      </c>
      <c r="O38" s="229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8" customHeight="1" spans="1:26">
      <c r="A39" s="84"/>
      <c r="B39" s="178" t="s">
        <v>98</v>
      </c>
      <c r="C39" s="146"/>
      <c r="D39" s="192" t="s">
        <v>99</v>
      </c>
      <c r="E39" s="247">
        <v>0.125</v>
      </c>
      <c r="F39" s="242">
        <f>SUM(G39-1/2)</f>
        <v>7</v>
      </c>
      <c r="G39" s="243">
        <f>SUM(H39-1/2)</f>
        <v>7.5</v>
      </c>
      <c r="H39" s="246">
        <v>8</v>
      </c>
      <c r="I39" s="243">
        <f>SUM(H39+1/2)</f>
        <v>8.5</v>
      </c>
      <c r="J39" s="243">
        <f>SUM(I39+0.5)</f>
        <v>9</v>
      </c>
      <c r="K39" s="270">
        <f>SUM(J39+0.5)</f>
        <v>9.5</v>
      </c>
      <c r="L39" s="271">
        <f>SUM(M39-0.75)</f>
        <v>8.75</v>
      </c>
      <c r="M39" s="272">
        <v>9.5</v>
      </c>
      <c r="N39" s="273">
        <f>SUM(M39+0.75)</f>
        <v>10.25</v>
      </c>
      <c r="O39" s="229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8" customHeight="1" spans="1:26">
      <c r="A40" s="84"/>
      <c r="B40" s="178"/>
      <c r="C40" s="146"/>
      <c r="D40" s="192"/>
      <c r="E40" s="247"/>
      <c r="F40" s="242"/>
      <c r="G40" s="243"/>
      <c r="H40" s="246"/>
      <c r="I40" s="243"/>
      <c r="J40" s="243"/>
      <c r="K40" s="270"/>
      <c r="L40" s="271"/>
      <c r="M40" s="272"/>
      <c r="N40" s="273"/>
      <c r="O40" s="229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8" customHeight="1" spans="1:26">
      <c r="A41" s="84"/>
      <c r="B41" s="178" t="s">
        <v>100</v>
      </c>
      <c r="C41" s="146"/>
      <c r="D41" s="192" t="s">
        <v>101</v>
      </c>
      <c r="E41" s="247">
        <v>0</v>
      </c>
      <c r="F41" s="242">
        <f t="shared" ref="F41:F44" si="32">H41</f>
        <v>4.5</v>
      </c>
      <c r="G41" s="243">
        <f t="shared" ref="G41:G44" si="33">H41</f>
        <v>4.5</v>
      </c>
      <c r="H41" s="246">
        <v>4.5</v>
      </c>
      <c r="I41" s="243">
        <f t="shared" ref="I41:I44" si="34">H41</f>
        <v>4.5</v>
      </c>
      <c r="J41" s="243">
        <f t="shared" ref="J41:J44" si="35">H41</f>
        <v>4.5</v>
      </c>
      <c r="K41" s="270">
        <f t="shared" ref="K41:K44" si="36">H41</f>
        <v>4.5</v>
      </c>
      <c r="L41" s="271">
        <f t="shared" ref="L41:L44" si="37">M41</f>
        <v>4.5</v>
      </c>
      <c r="M41" s="272">
        <v>4.5</v>
      </c>
      <c r="N41" s="273">
        <f t="shared" ref="N41:N44" si="38">M41</f>
        <v>4.5</v>
      </c>
      <c r="O41" s="229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8" customHeight="1" spans="1:26">
      <c r="A42" s="84"/>
      <c r="B42" s="178" t="s">
        <v>102</v>
      </c>
      <c r="C42" s="146"/>
      <c r="D42" s="192" t="s">
        <v>103</v>
      </c>
      <c r="E42" s="247">
        <v>0</v>
      </c>
      <c r="F42" s="242">
        <f t="shared" si="32"/>
        <v>0.875</v>
      </c>
      <c r="G42" s="243">
        <f t="shared" si="33"/>
        <v>0.875</v>
      </c>
      <c r="H42" s="246">
        <v>0.875</v>
      </c>
      <c r="I42" s="243">
        <f t="shared" si="34"/>
        <v>0.875</v>
      </c>
      <c r="J42" s="243">
        <f t="shared" si="35"/>
        <v>0.875</v>
      </c>
      <c r="K42" s="270">
        <f t="shared" si="36"/>
        <v>0.875</v>
      </c>
      <c r="L42" s="271">
        <f t="shared" si="37"/>
        <v>0.875</v>
      </c>
      <c r="M42" s="272">
        <v>0.875</v>
      </c>
      <c r="N42" s="273">
        <f t="shared" si="38"/>
        <v>0.875</v>
      </c>
      <c r="O42" s="229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8" customHeight="1" spans="1:26">
      <c r="A43" s="84"/>
      <c r="B43" s="178" t="s">
        <v>104</v>
      </c>
      <c r="C43" s="146"/>
      <c r="D43" s="192" t="s">
        <v>105</v>
      </c>
      <c r="E43" s="247">
        <v>0.125</v>
      </c>
      <c r="F43" s="242">
        <f>SUM(G43-3/8)</f>
        <v>13.75</v>
      </c>
      <c r="G43" s="243">
        <f>SUM(H43-3/8)</f>
        <v>14.125</v>
      </c>
      <c r="H43" s="246">
        <v>14.5</v>
      </c>
      <c r="I43" s="243">
        <f t="shared" ref="I43:K43" si="39">SUM(H43+3/8)</f>
        <v>14.875</v>
      </c>
      <c r="J43" s="243">
        <f t="shared" si="39"/>
        <v>15.25</v>
      </c>
      <c r="K43" s="270">
        <f t="shared" si="39"/>
        <v>15.625</v>
      </c>
      <c r="L43" s="271">
        <f>SUM(M43-1/2)</f>
        <v>17.5</v>
      </c>
      <c r="M43" s="272">
        <v>18</v>
      </c>
      <c r="N43" s="273">
        <f>SUM(M43+1/2)</f>
        <v>18.5</v>
      </c>
      <c r="O43" s="229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8" customHeight="1" spans="1:26">
      <c r="A44" s="84"/>
      <c r="B44" s="178" t="s">
        <v>106</v>
      </c>
      <c r="C44" s="146"/>
      <c r="D44" s="192" t="s">
        <v>107</v>
      </c>
      <c r="E44" s="247">
        <v>0</v>
      </c>
      <c r="F44" s="242">
        <f t="shared" si="32"/>
        <v>0.25</v>
      </c>
      <c r="G44" s="243">
        <f t="shared" si="33"/>
        <v>0.25</v>
      </c>
      <c r="H44" s="246">
        <v>0.25</v>
      </c>
      <c r="I44" s="243">
        <f t="shared" si="34"/>
        <v>0.25</v>
      </c>
      <c r="J44" s="243">
        <f t="shared" si="35"/>
        <v>0.25</v>
      </c>
      <c r="K44" s="270">
        <f t="shared" si="36"/>
        <v>0.25</v>
      </c>
      <c r="L44" s="271">
        <f t="shared" si="37"/>
        <v>0.375</v>
      </c>
      <c r="M44" s="272">
        <v>0.375</v>
      </c>
      <c r="N44" s="273">
        <f t="shared" si="38"/>
        <v>0.375</v>
      </c>
      <c r="O44" s="229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8" customHeight="1" spans="1:26">
      <c r="A45" s="84"/>
      <c r="B45" s="196" t="s">
        <v>108</v>
      </c>
      <c r="C45" s="195"/>
      <c r="D45" s="197" t="s">
        <v>109</v>
      </c>
      <c r="E45" s="247">
        <v>0.125</v>
      </c>
      <c r="F45" s="242">
        <f>SUM(G45-3/8)</f>
        <v>17.25</v>
      </c>
      <c r="G45" s="243">
        <f>SUM(H45-3/8)</f>
        <v>17.625</v>
      </c>
      <c r="H45" s="246">
        <v>18</v>
      </c>
      <c r="I45" s="243">
        <f t="shared" ref="I45:K45" si="40">SUM(H45+3/8)</f>
        <v>18.375</v>
      </c>
      <c r="J45" s="243">
        <f t="shared" si="40"/>
        <v>18.75</v>
      </c>
      <c r="K45" s="270">
        <f t="shared" si="40"/>
        <v>19.125</v>
      </c>
      <c r="L45" s="271">
        <f>SUM(M45-1/2)</f>
        <v>17.5</v>
      </c>
      <c r="M45" s="272">
        <v>18</v>
      </c>
      <c r="N45" s="273">
        <f>SUM(M45+1/2)</f>
        <v>18.5</v>
      </c>
      <c r="O45" s="229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8" customHeight="1" spans="1:26">
      <c r="A46" s="84"/>
      <c r="B46" s="194" t="s">
        <v>110</v>
      </c>
      <c r="C46" s="195"/>
      <c r="D46" s="192" t="s">
        <v>111</v>
      </c>
      <c r="E46" s="247">
        <v>0.125</v>
      </c>
      <c r="F46" s="242">
        <f>H46</f>
        <v>1</v>
      </c>
      <c r="G46" s="243">
        <f>H46</f>
        <v>1</v>
      </c>
      <c r="H46" s="246">
        <v>1</v>
      </c>
      <c r="I46" s="243">
        <f>H46</f>
        <v>1</v>
      </c>
      <c r="J46" s="243">
        <f>H46</f>
        <v>1</v>
      </c>
      <c r="K46" s="270">
        <f>H46</f>
        <v>1</v>
      </c>
      <c r="L46" s="271">
        <f>M46</f>
        <v>1</v>
      </c>
      <c r="M46" s="272">
        <v>1</v>
      </c>
      <c r="N46" s="273">
        <f>M46</f>
        <v>1</v>
      </c>
      <c r="O46" s="229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8" customHeight="1" spans="1:26">
      <c r="A47" s="84"/>
      <c r="B47" s="178"/>
      <c r="C47" s="146"/>
      <c r="D47" s="198"/>
      <c r="E47" s="247"/>
      <c r="F47" s="242"/>
      <c r="G47" s="243"/>
      <c r="H47" s="246"/>
      <c r="I47" s="243"/>
      <c r="J47" s="243"/>
      <c r="K47" s="270"/>
      <c r="L47" s="271"/>
      <c r="M47" s="272"/>
      <c r="N47" s="273"/>
      <c r="O47" s="229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8" customHeight="1" spans="1:26">
      <c r="A48" s="84"/>
      <c r="B48" s="178" t="s">
        <v>112</v>
      </c>
      <c r="C48" s="146"/>
      <c r="D48" s="199" t="s">
        <v>113</v>
      </c>
      <c r="E48" s="247">
        <v>0.25</v>
      </c>
      <c r="F48" s="242">
        <f>H48</f>
        <v>4</v>
      </c>
      <c r="G48" s="243">
        <f>H48</f>
        <v>4</v>
      </c>
      <c r="H48" s="246">
        <v>4</v>
      </c>
      <c r="I48" s="243">
        <f>H48</f>
        <v>4</v>
      </c>
      <c r="J48" s="243">
        <f>H48</f>
        <v>4</v>
      </c>
      <c r="K48" s="270">
        <f>H48</f>
        <v>4</v>
      </c>
      <c r="L48" s="271">
        <f>M48</f>
        <v>4</v>
      </c>
      <c r="M48" s="272">
        <v>4</v>
      </c>
      <c r="N48" s="273">
        <f>M48</f>
        <v>4</v>
      </c>
      <c r="O48" s="229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8" customHeight="1" spans="1:26">
      <c r="A49" s="84"/>
      <c r="B49" s="178" t="s">
        <v>114</v>
      </c>
      <c r="C49" s="146"/>
      <c r="D49" s="199" t="s">
        <v>115</v>
      </c>
      <c r="E49" s="249">
        <v>0.25</v>
      </c>
      <c r="F49" s="242">
        <f>SUM(H49)</f>
        <v>6</v>
      </c>
      <c r="G49" s="243">
        <f>SUM(H49)</f>
        <v>6</v>
      </c>
      <c r="H49" s="246">
        <v>6</v>
      </c>
      <c r="I49" s="243">
        <f t="shared" ref="I49:I51" si="41">SUM(H49)</f>
        <v>6</v>
      </c>
      <c r="J49" s="243">
        <f>SUM(H49)</f>
        <v>6</v>
      </c>
      <c r="K49" s="270">
        <f>SUM(H49)</f>
        <v>6</v>
      </c>
      <c r="L49" s="271">
        <f t="shared" ref="L49:L51" si="42">SUM(M49)</f>
        <v>6.5</v>
      </c>
      <c r="M49" s="272">
        <v>6.5</v>
      </c>
      <c r="N49" s="273">
        <f>SUM(M49)</f>
        <v>6.5</v>
      </c>
      <c r="O49" s="229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8" customHeight="1" spans="1:26">
      <c r="A50" s="201"/>
      <c r="B50" s="202" t="s">
        <v>116</v>
      </c>
      <c r="C50" s="203"/>
      <c r="D50" s="192" t="s">
        <v>117</v>
      </c>
      <c r="E50" s="250">
        <v>0.25</v>
      </c>
      <c r="F50" s="251">
        <f>SUM(G50)</f>
        <v>13.5</v>
      </c>
      <c r="G50" s="252">
        <f>SUM(H50-1/2)</f>
        <v>13.5</v>
      </c>
      <c r="H50" s="246">
        <v>14</v>
      </c>
      <c r="I50" s="252">
        <f t="shared" si="41"/>
        <v>14</v>
      </c>
      <c r="J50" s="252">
        <f>SUM(I50+1/2)</f>
        <v>14.5</v>
      </c>
      <c r="K50" s="275">
        <f>SUM(J50)</f>
        <v>14.5</v>
      </c>
      <c r="L50" s="276">
        <f t="shared" si="42"/>
        <v>16</v>
      </c>
      <c r="M50" s="272">
        <v>16</v>
      </c>
      <c r="N50" s="277">
        <f>SUM(M50+1/2)</f>
        <v>16.5</v>
      </c>
      <c r="O50" s="229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8" customHeight="1" spans="1:26">
      <c r="A51" s="201"/>
      <c r="B51" s="178" t="s">
        <v>118</v>
      </c>
      <c r="C51" s="146"/>
      <c r="D51" s="192" t="s">
        <v>119</v>
      </c>
      <c r="E51" s="250">
        <v>0.25</v>
      </c>
      <c r="F51" s="251">
        <f>SUM(G51)</f>
        <v>14.5</v>
      </c>
      <c r="G51" s="252">
        <f>SUM(H51-1/2)</f>
        <v>14.5</v>
      </c>
      <c r="H51" s="246">
        <v>15</v>
      </c>
      <c r="I51" s="252">
        <f t="shared" si="41"/>
        <v>15</v>
      </c>
      <c r="J51" s="252">
        <f>SUM(I51+1/2)</f>
        <v>15.5</v>
      </c>
      <c r="K51" s="275">
        <f>SUM(J51)</f>
        <v>15.5</v>
      </c>
      <c r="L51" s="276">
        <f t="shared" si="42"/>
        <v>17</v>
      </c>
      <c r="M51" s="272">
        <v>17</v>
      </c>
      <c r="N51" s="277">
        <f>SUM(M51+1/2)</f>
        <v>17.5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8" customHeight="1" spans="1:26">
      <c r="A52" s="201"/>
      <c r="B52" s="178"/>
      <c r="C52" s="146"/>
      <c r="D52" s="192"/>
      <c r="E52" s="250"/>
      <c r="F52" s="251"/>
      <c r="G52" s="252"/>
      <c r="H52" s="246"/>
      <c r="I52" s="252"/>
      <c r="J52" s="252"/>
      <c r="K52" s="275"/>
      <c r="L52" s="276"/>
      <c r="M52" s="272"/>
      <c r="N52" s="277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8" customHeight="1" spans="1:26">
      <c r="A53" s="201"/>
      <c r="B53" s="205" t="s">
        <v>120</v>
      </c>
      <c r="C53" s="203"/>
      <c r="D53" s="206" t="s">
        <v>121</v>
      </c>
      <c r="E53" s="253">
        <v>0.125</v>
      </c>
      <c r="F53" s="254">
        <f>SUM(G53-1/2)</f>
        <v>8.75</v>
      </c>
      <c r="G53" s="255">
        <f>H53-0.5</f>
        <v>9.25</v>
      </c>
      <c r="H53" s="256">
        <v>9.75</v>
      </c>
      <c r="I53" s="255">
        <f>H53+0.5</f>
        <v>10.25</v>
      </c>
      <c r="J53" s="255">
        <f>SUM(I53+0.5)</f>
        <v>10.75</v>
      </c>
      <c r="K53" s="278">
        <f>SUM(J53+0.5)</f>
        <v>11.25</v>
      </c>
      <c r="L53" s="271">
        <f>SUM(M53-0.75)</f>
        <v>14.75</v>
      </c>
      <c r="M53" s="272">
        <v>15.5</v>
      </c>
      <c r="N53" s="273">
        <f>SUM(M53+0.75)</f>
        <v>16.25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6.35" spans="1:26">
      <c r="A54" s="96"/>
      <c r="B54" s="208"/>
      <c r="C54" s="209"/>
      <c r="D54" s="210"/>
      <c r="E54" s="211"/>
      <c r="F54" s="257"/>
      <c r="G54" s="258"/>
      <c r="H54" s="214"/>
      <c r="I54" s="258"/>
      <c r="J54" s="258"/>
      <c r="K54" s="279"/>
      <c r="L54" s="280"/>
      <c r="M54" s="281"/>
      <c r="N54" s="282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6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6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6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6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6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6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6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6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6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6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6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6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6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6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6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6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6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6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6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6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6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6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6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6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6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6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6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6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6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6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6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6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6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6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6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6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6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6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6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6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6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6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6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6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6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6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6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6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6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6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6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6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6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6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6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6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6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6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6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6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6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6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6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6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6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6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6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6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6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6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6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6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6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6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6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6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6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6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6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6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6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6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6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6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6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6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6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6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6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6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6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6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6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6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6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6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6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6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6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6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6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6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6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6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6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6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6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6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6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6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6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6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6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6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6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6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6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6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6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6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6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6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6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6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6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6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6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6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6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6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6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6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6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6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6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6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6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6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6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6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6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6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6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6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6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6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6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6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6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6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6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6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6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6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6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6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6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6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6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6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6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6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6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6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6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6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6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6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6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6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6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6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6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6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6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6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6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6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6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6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6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6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6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6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6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6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6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6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6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6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6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6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6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6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6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6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6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6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6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6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6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6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6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6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6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6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6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6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6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6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6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6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6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6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6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6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6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6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6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6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6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6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6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6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6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6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6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6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6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6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6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6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6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6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6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6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6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6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6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6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6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6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6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6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6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6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6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6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6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6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6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6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6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6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6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6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6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6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6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6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6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6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6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6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6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6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6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6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6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6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6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6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6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6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6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6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6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6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6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6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6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6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6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6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6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6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6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6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6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6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6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6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6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6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6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6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6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6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6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6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6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6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6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6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6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6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6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6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6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6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6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6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6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6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6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6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6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6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6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6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6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6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6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6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6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6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6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6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6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6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6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6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6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6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6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6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6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6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6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6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6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6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6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6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6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6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6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6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6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6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6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6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6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6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6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6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6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6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6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6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6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6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6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6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6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6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6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6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6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6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6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6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6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6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6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6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6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6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6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6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6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6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6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6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6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6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6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6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6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6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6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6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6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6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6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6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6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6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6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6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6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6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6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6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6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6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6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6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6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6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6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6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6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6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6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6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6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6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6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6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6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6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6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6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6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6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6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6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6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6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6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6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6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6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6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6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6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6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6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6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6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6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6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6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6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6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6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6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6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6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6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6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6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6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6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6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6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6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6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6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6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6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6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6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6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6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6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6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6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6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6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6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6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6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6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6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6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6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6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6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6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6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6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6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6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6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6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6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6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6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6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6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6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6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6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6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6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6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6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6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6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6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6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6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6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6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6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6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6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6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6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6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6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6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6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6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6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6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6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6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6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6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6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6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6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6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6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6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6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6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6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6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6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6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6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6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6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6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6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6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6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6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6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6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6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6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6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6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6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6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6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6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6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6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6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6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6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6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6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6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6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6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6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6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6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6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6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6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6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6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6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6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6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6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6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6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6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6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6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6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6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6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6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6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6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6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6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6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6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6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6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6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6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6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6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6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6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6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6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6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6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6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6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6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6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6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6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6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6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6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6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6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6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6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6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6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6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6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6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6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6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6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6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6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6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6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6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6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6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6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6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6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6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6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6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6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6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6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6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6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6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6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6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6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6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6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6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6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6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6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6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6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6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6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6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6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6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6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6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6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6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6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6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6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6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6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6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6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6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6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6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6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6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6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6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6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6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6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6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6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6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6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6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6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6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6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6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6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6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6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6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6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6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6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6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6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6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6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6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6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6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6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6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6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6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6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6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6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6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6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6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6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6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6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6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6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6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6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6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6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6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6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6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6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6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6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6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6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6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6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6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6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6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6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6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6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6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6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6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6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6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6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6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6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6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6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6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6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6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6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6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6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6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6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6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6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6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6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6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6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6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6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6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6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6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6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6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6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6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6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6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6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6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6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6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6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6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6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6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6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6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6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6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6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6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6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6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6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6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6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6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6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6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6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6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6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6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6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6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6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6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6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6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6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6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6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6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6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6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6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6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6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6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6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6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6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6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6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6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6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6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6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6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6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6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6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6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6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6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6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6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6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6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6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6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6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6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6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6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6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6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6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6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6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6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6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6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6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6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6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6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6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6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6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6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6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6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6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6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6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6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6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6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6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6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6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6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6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6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6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6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6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6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6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6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6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6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6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6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6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6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6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6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6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6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6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6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6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6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6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6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6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6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6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6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6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6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6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6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6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6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6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6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6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6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6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6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6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6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6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6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6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6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6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6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6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6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6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6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6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6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6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6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6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6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6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6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6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6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6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6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6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6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6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6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6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6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6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6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6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6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6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6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6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6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6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6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6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6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6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6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ht="15.6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ht="15.6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</sheetData>
  <mergeCells count="70">
    <mergeCell ref="A1:N1"/>
    <mergeCell ref="A2:B2"/>
    <mergeCell ref="C2:D2"/>
    <mergeCell ref="E2:G2"/>
    <mergeCell ref="H2:N2"/>
    <mergeCell ref="A3:B3"/>
    <mergeCell ref="C3:D3"/>
    <mergeCell ref="E3:G3"/>
    <mergeCell ref="H3:N3"/>
    <mergeCell ref="A4:B4"/>
    <mergeCell ref="C4:D4"/>
    <mergeCell ref="E4:G4"/>
    <mergeCell ref="H4:N4"/>
    <mergeCell ref="A5:B5"/>
    <mergeCell ref="C5:D5"/>
    <mergeCell ref="E5:G5"/>
    <mergeCell ref="H5:N5"/>
    <mergeCell ref="A6:B6"/>
    <mergeCell ref="C6:D6"/>
    <mergeCell ref="E6:G6"/>
    <mergeCell ref="H6:N6"/>
    <mergeCell ref="A7:B7"/>
    <mergeCell ref="C7:D7"/>
    <mergeCell ref="E7:G7"/>
    <mergeCell ref="H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7:C37"/>
    <mergeCell ref="B38:C38"/>
    <mergeCell ref="B39:C39"/>
    <mergeCell ref="B40:C40"/>
    <mergeCell ref="B41:C41"/>
    <mergeCell ref="B42:C42"/>
    <mergeCell ref="B43:C43"/>
    <mergeCell ref="B44:C44"/>
    <mergeCell ref="B47:C47"/>
    <mergeCell ref="B48:C48"/>
    <mergeCell ref="B49:C49"/>
    <mergeCell ref="B50:C50"/>
    <mergeCell ref="B51:C51"/>
    <mergeCell ref="B52:C52"/>
    <mergeCell ref="B53:C53"/>
    <mergeCell ref="B54:C54"/>
  </mergeCells>
  <pageMargins left="0.75" right="0.354166666666667" top="0.275" bottom="0.314583333333333" header="0.5" footer="0.5"/>
  <pageSetup paperSize="9" scale="38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7"/>
  <sheetViews>
    <sheetView view="pageBreakPreview" zoomScale="55" zoomScaleNormal="100" workbookViewId="0">
      <selection activeCell="A52" sqref="$A52:$XFD52"/>
    </sheetView>
  </sheetViews>
  <sheetFormatPr defaultColWidth="10.0984848484848" defaultRowHeight="15" customHeight="1"/>
  <cols>
    <col min="1" max="1" width="10.0984848484848" customWidth="1"/>
    <col min="2" max="2" width="17.0984848484848" customWidth="1"/>
    <col min="3" max="3" width="36.6969696969697" customWidth="1"/>
    <col min="4" max="4" width="50.7424242424242" customWidth="1"/>
    <col min="5" max="5" width="7.40151515151515" customWidth="1"/>
    <col min="6" max="14" width="10.6363636363636" customWidth="1"/>
    <col min="15" max="15" width="7.3030303030303" customWidth="1"/>
    <col min="16" max="26" width="10.6969696969697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21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6" spans="1:26">
      <c r="A2" s="145" t="s">
        <v>17</v>
      </c>
      <c r="B2" s="146"/>
      <c r="C2" s="147" t="str">
        <f>'[1]DESIGN DETAILS'!C2</f>
        <v>BG1070S August Convertible Dress W/ SLIT</v>
      </c>
      <c r="D2" s="148"/>
      <c r="E2" s="149" t="s">
        <v>18</v>
      </c>
      <c r="F2" s="148"/>
      <c r="G2" s="146"/>
      <c r="H2" s="150">
        <v>44385</v>
      </c>
      <c r="I2" s="148"/>
      <c r="J2" s="148"/>
      <c r="K2" s="148"/>
      <c r="L2" s="148"/>
      <c r="M2" s="148"/>
      <c r="N2" s="216"/>
      <c r="O2" s="217"/>
      <c r="P2" s="21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6" spans="1:26">
      <c r="A3" s="145" t="s">
        <v>19</v>
      </c>
      <c r="B3" s="146"/>
      <c r="C3" s="151">
        <v>2023</v>
      </c>
      <c r="D3" s="152"/>
      <c r="E3" s="149" t="s">
        <v>20</v>
      </c>
      <c r="F3" s="148"/>
      <c r="G3" s="146"/>
      <c r="H3" s="150">
        <v>44879</v>
      </c>
      <c r="I3" s="148"/>
      <c r="J3" s="148"/>
      <c r="K3" s="148"/>
      <c r="L3" s="148"/>
      <c r="M3" s="148"/>
      <c r="N3" s="216"/>
      <c r="O3" s="218"/>
      <c r="P3" s="218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6" spans="1:26">
      <c r="A4" s="145" t="s">
        <v>4</v>
      </c>
      <c r="B4" s="146"/>
      <c r="C4" s="151" t="s">
        <v>21</v>
      </c>
      <c r="D4" s="152"/>
      <c r="E4" s="149" t="s">
        <v>22</v>
      </c>
      <c r="F4" s="148"/>
      <c r="G4" s="146"/>
      <c r="H4" s="153" t="s">
        <v>23</v>
      </c>
      <c r="I4" s="148"/>
      <c r="J4" s="148"/>
      <c r="K4" s="148"/>
      <c r="L4" s="148"/>
      <c r="M4" s="148"/>
      <c r="N4" s="216"/>
      <c r="O4" s="219"/>
      <c r="P4" s="219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6" spans="1:26">
      <c r="A5" s="145" t="s">
        <v>6</v>
      </c>
      <c r="B5" s="146"/>
      <c r="C5" s="151" t="s">
        <v>24</v>
      </c>
      <c r="D5" s="152"/>
      <c r="E5" s="149" t="s">
        <v>25</v>
      </c>
      <c r="F5" s="148"/>
      <c r="G5" s="146"/>
      <c r="H5" s="154" t="s">
        <v>26</v>
      </c>
      <c r="I5" s="148"/>
      <c r="J5" s="148"/>
      <c r="K5" s="148"/>
      <c r="L5" s="148"/>
      <c r="M5" s="148"/>
      <c r="N5" s="216"/>
      <c r="O5" s="220"/>
      <c r="P5" s="220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6" spans="1:26">
      <c r="A6" s="145" t="s">
        <v>27</v>
      </c>
      <c r="B6" s="146"/>
      <c r="C6" s="151" t="s">
        <v>28</v>
      </c>
      <c r="D6" s="152"/>
      <c r="E6" s="149" t="s">
        <v>29</v>
      </c>
      <c r="F6" s="148"/>
      <c r="G6" s="146"/>
      <c r="H6" s="155" t="s">
        <v>30</v>
      </c>
      <c r="I6" s="148"/>
      <c r="J6" s="148"/>
      <c r="K6" s="148"/>
      <c r="L6" s="148"/>
      <c r="M6" s="148"/>
      <c r="N6" s="216"/>
      <c r="O6" s="221"/>
      <c r="P6" s="221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6" spans="1:26">
      <c r="A7" s="145" t="s">
        <v>31</v>
      </c>
      <c r="B7" s="146"/>
      <c r="C7" s="155"/>
      <c r="D7" s="148"/>
      <c r="E7" s="149" t="s">
        <v>32</v>
      </c>
      <c r="F7" s="148"/>
      <c r="G7" s="146"/>
      <c r="H7" s="154"/>
      <c r="I7" s="148"/>
      <c r="J7" s="148"/>
      <c r="K7" s="148"/>
      <c r="L7" s="148"/>
      <c r="M7" s="148"/>
      <c r="N7" s="216"/>
      <c r="O7" s="221"/>
      <c r="P7" s="221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6" t="s">
        <v>33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222"/>
      <c r="O8" s="22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8" t="s">
        <v>34</v>
      </c>
      <c r="B9" s="159"/>
      <c r="C9" s="159"/>
      <c r="D9" s="159"/>
      <c r="E9" s="160"/>
      <c r="F9" s="161" t="s">
        <v>35</v>
      </c>
      <c r="G9" s="159"/>
      <c r="H9" s="159"/>
      <c r="I9" s="159"/>
      <c r="J9" s="159"/>
      <c r="K9" s="159"/>
      <c r="L9" s="161" t="s">
        <v>36</v>
      </c>
      <c r="M9" s="159"/>
      <c r="N9" s="160"/>
      <c r="O9" s="224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37</v>
      </c>
      <c r="B10" s="162" t="s">
        <v>38</v>
      </c>
      <c r="C10" s="163"/>
      <c r="D10" s="164" t="s">
        <v>39</v>
      </c>
      <c r="E10" s="165" t="s">
        <v>40</v>
      </c>
      <c r="F10" s="166" t="s">
        <v>41</v>
      </c>
      <c r="G10" s="167" t="s">
        <v>42</v>
      </c>
      <c r="H10" s="168" t="s">
        <v>43</v>
      </c>
      <c r="I10" s="167" t="s">
        <v>44</v>
      </c>
      <c r="J10" s="167" t="s">
        <v>45</v>
      </c>
      <c r="K10" s="225" t="s">
        <v>46</v>
      </c>
      <c r="L10" s="226" t="s">
        <v>47</v>
      </c>
      <c r="M10" s="168" t="s">
        <v>48</v>
      </c>
      <c r="N10" s="225" t="s">
        <v>49</v>
      </c>
      <c r="O10" s="227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8" customHeight="1" spans="1:26">
      <c r="A11" s="77"/>
      <c r="B11" s="169" t="s">
        <v>50</v>
      </c>
      <c r="C11" s="170"/>
      <c r="D11" s="171" t="s">
        <v>51</v>
      </c>
      <c r="E11" s="172">
        <v>0.5</v>
      </c>
      <c r="F11" s="173">
        <f>'GRADED SPECS 11-28'!F11*2.54</f>
        <v>139.7</v>
      </c>
      <c r="G11" s="173">
        <f>'GRADED SPECS 11-28'!G11*2.54</f>
        <v>141.2875</v>
      </c>
      <c r="H11" s="173">
        <f>'GRADED SPECS 11-28'!H11*2.54</f>
        <v>142.875</v>
      </c>
      <c r="I11" s="173">
        <f>'GRADED SPECS 11-28'!I11*2.54</f>
        <v>144.4625</v>
      </c>
      <c r="J11" s="173">
        <f>'GRADED SPECS 11-28'!J11*2.54</f>
        <v>146.05</v>
      </c>
      <c r="K11" s="173">
        <f>'GRADED SPECS 11-28'!K11*2.54</f>
        <v>147.6375</v>
      </c>
      <c r="L11" s="173">
        <f>'GRADED SPECS 11-28'!L11*2.54</f>
        <v>151.765</v>
      </c>
      <c r="M11" s="173">
        <f>'GRADED SPECS 11-28'!M11*2.54</f>
        <v>153.67</v>
      </c>
      <c r="N11" s="173">
        <f>'GRADED SPECS 11-28'!N11*2.54</f>
        <v>155.575</v>
      </c>
      <c r="O11" s="228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8" customHeight="1" spans="1:26">
      <c r="A12" s="174"/>
      <c r="B12" s="175" t="s">
        <v>52</v>
      </c>
      <c r="C12" s="176"/>
      <c r="D12" s="177" t="s">
        <v>53</v>
      </c>
      <c r="E12" s="172">
        <v>0.5</v>
      </c>
      <c r="F12" s="173">
        <f>'GRADED SPECS 11-28'!F12*2.54</f>
        <v>132.08</v>
      </c>
      <c r="G12" s="173">
        <f>'GRADED SPECS 11-28'!G12*2.54</f>
        <v>133.6675</v>
      </c>
      <c r="H12" s="173">
        <f>'GRADED SPECS 11-28'!H12*2.54</f>
        <v>135.255</v>
      </c>
      <c r="I12" s="173">
        <f>'GRADED SPECS 11-28'!I12*2.54</f>
        <v>136.8425</v>
      </c>
      <c r="J12" s="173">
        <f>'GRADED SPECS 11-28'!J12*2.54</f>
        <v>138.43</v>
      </c>
      <c r="K12" s="173">
        <f>'GRADED SPECS 11-28'!K12*2.54</f>
        <v>140.0175</v>
      </c>
      <c r="L12" s="173">
        <f>'GRADED SPECS 11-28'!L12*2.54</f>
        <v>139.065</v>
      </c>
      <c r="M12" s="173">
        <f>'GRADED SPECS 11-28'!M12*2.54</f>
        <v>140.97</v>
      </c>
      <c r="N12" s="173">
        <f>'GRADED SPECS 11-28'!N12*2.54</f>
        <v>142.875</v>
      </c>
      <c r="O12" s="228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8" customHeight="1" spans="1:26">
      <c r="A13" s="84"/>
      <c r="B13" s="178"/>
      <c r="C13" s="146"/>
      <c r="D13" s="179"/>
      <c r="E13" s="172"/>
      <c r="F13" s="173"/>
      <c r="G13" s="173"/>
      <c r="H13" s="173"/>
      <c r="I13" s="173"/>
      <c r="J13" s="173"/>
      <c r="K13" s="173"/>
      <c r="L13" s="173"/>
      <c r="M13" s="173"/>
      <c r="N13" s="173"/>
      <c r="O13" s="229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8" customHeight="1" spans="1:26">
      <c r="A14" s="84"/>
      <c r="B14" s="178" t="s">
        <v>54</v>
      </c>
      <c r="C14" s="146"/>
      <c r="D14" s="180" t="s">
        <v>55</v>
      </c>
      <c r="E14" s="172">
        <v>0.5</v>
      </c>
      <c r="F14" s="173">
        <f>'GRADED SPECS 11-28'!F14*2.54</f>
        <v>118.11</v>
      </c>
      <c r="G14" s="173">
        <f>'GRADED SPECS 11-28'!G14*2.54</f>
        <v>119.38</v>
      </c>
      <c r="H14" s="173">
        <f>'GRADED SPECS 11-28'!H14*2.54</f>
        <v>120.65</v>
      </c>
      <c r="I14" s="173">
        <f>'GRADED SPECS 11-28'!I14*2.54</f>
        <v>121.92</v>
      </c>
      <c r="J14" s="173">
        <f>'GRADED SPECS 11-28'!J14*2.54</f>
        <v>123.19</v>
      </c>
      <c r="K14" s="173">
        <f>'GRADED SPECS 11-28'!K14*2.54</f>
        <v>124.46</v>
      </c>
      <c r="L14" s="173">
        <f>'GRADED SPECS 11-28'!L14*2.54</f>
        <v>124.46</v>
      </c>
      <c r="M14" s="173">
        <f>'GRADED SPECS 11-28'!M14*2.54</f>
        <v>125.73</v>
      </c>
      <c r="N14" s="173">
        <f>'GRADED SPECS 11-28'!N14*2.54</f>
        <v>127</v>
      </c>
      <c r="O14" s="229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8" customHeight="1" spans="1:26">
      <c r="A15" s="84"/>
      <c r="B15" s="178" t="s">
        <v>56</v>
      </c>
      <c r="C15" s="146"/>
      <c r="D15" s="180" t="s">
        <v>57</v>
      </c>
      <c r="E15" s="172">
        <v>0.5</v>
      </c>
      <c r="F15" s="173">
        <f>'GRADED SPECS 11-28'!F15*2.54</f>
        <v>118.11</v>
      </c>
      <c r="G15" s="173">
        <f>'GRADED SPECS 11-28'!G15*2.54</f>
        <v>119.38</v>
      </c>
      <c r="H15" s="173">
        <f>'GRADED SPECS 11-28'!H15*2.54</f>
        <v>120.65</v>
      </c>
      <c r="I15" s="173">
        <f>'GRADED SPECS 11-28'!I15*2.54</f>
        <v>121.92</v>
      </c>
      <c r="J15" s="173">
        <f>'GRADED SPECS 11-28'!J15*2.54</f>
        <v>123.19</v>
      </c>
      <c r="K15" s="173">
        <f>'GRADED SPECS 11-28'!K15*2.54</f>
        <v>124.46</v>
      </c>
      <c r="L15" s="173">
        <f>'GRADED SPECS 11-28'!L15*2.54</f>
        <v>124.46</v>
      </c>
      <c r="M15" s="173">
        <f>'GRADED SPECS 11-28'!M15*2.54</f>
        <v>125.73</v>
      </c>
      <c r="N15" s="173">
        <f>'GRADED SPECS 11-28'!N15*2.54</f>
        <v>127</v>
      </c>
      <c r="O15" s="229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8" customHeight="1" spans="1:26">
      <c r="A16" s="84"/>
      <c r="B16" s="178" t="s">
        <v>58</v>
      </c>
      <c r="C16" s="146"/>
      <c r="D16" s="180" t="s">
        <v>59</v>
      </c>
      <c r="E16" s="172">
        <v>0.5</v>
      </c>
      <c r="F16" s="173">
        <f>'GRADED SPECS 11-28'!F16*2.54</f>
        <v>114.3</v>
      </c>
      <c r="G16" s="173">
        <f>'GRADED SPECS 11-28'!G16*2.54</f>
        <v>115.57</v>
      </c>
      <c r="H16" s="173">
        <f>'GRADED SPECS 11-28'!H16*2.54</f>
        <v>116.84</v>
      </c>
      <c r="I16" s="173">
        <f>'GRADED SPECS 11-28'!I16*2.54</f>
        <v>118.11</v>
      </c>
      <c r="J16" s="173">
        <f>'GRADED SPECS 11-28'!J16*2.54</f>
        <v>119.38</v>
      </c>
      <c r="K16" s="173">
        <f>'GRADED SPECS 11-28'!K16*2.54</f>
        <v>120.65</v>
      </c>
      <c r="L16" s="173">
        <f>'GRADED SPECS 11-28'!L16*2.54</f>
        <v>120.65</v>
      </c>
      <c r="M16" s="173">
        <f>'GRADED SPECS 11-28'!M16*2.54</f>
        <v>121.92</v>
      </c>
      <c r="N16" s="173">
        <f>'GRADED SPECS 11-28'!N16*2.54</f>
        <v>123.19</v>
      </c>
      <c r="O16" s="229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8" customHeight="1" spans="1:26">
      <c r="A17" s="84"/>
      <c r="B17" s="178" t="s">
        <v>60</v>
      </c>
      <c r="C17" s="146"/>
      <c r="D17" s="180" t="s">
        <v>61</v>
      </c>
      <c r="E17" s="172">
        <v>0.5</v>
      </c>
      <c r="F17" s="173">
        <f>'GRADED SPECS 11-28'!F17*2.54</f>
        <v>114.3</v>
      </c>
      <c r="G17" s="173">
        <f>'GRADED SPECS 11-28'!G17*2.54</f>
        <v>115.57</v>
      </c>
      <c r="H17" s="173">
        <f>'GRADED SPECS 11-28'!H17*2.54</f>
        <v>116.84</v>
      </c>
      <c r="I17" s="173">
        <f>'GRADED SPECS 11-28'!I17*2.54</f>
        <v>118.11</v>
      </c>
      <c r="J17" s="173">
        <f>'GRADED SPECS 11-28'!J17*2.54</f>
        <v>119.38</v>
      </c>
      <c r="K17" s="173">
        <f>'GRADED SPECS 11-28'!K17*2.54</f>
        <v>120.65</v>
      </c>
      <c r="L17" s="173">
        <f>'GRADED SPECS 11-28'!L17*2.54</f>
        <v>120.65</v>
      </c>
      <c r="M17" s="173">
        <f>'GRADED SPECS 11-28'!M17*2.54</f>
        <v>121.92</v>
      </c>
      <c r="N17" s="173">
        <f>'GRADED SPECS 11-28'!N17*2.54</f>
        <v>123.19</v>
      </c>
      <c r="O17" s="229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8" customHeight="1" spans="1:26">
      <c r="A18" s="181"/>
      <c r="B18" s="182" t="s">
        <v>62</v>
      </c>
      <c r="C18" s="146"/>
      <c r="D18" s="183" t="s">
        <v>63</v>
      </c>
      <c r="E18" s="172">
        <v>0.25</v>
      </c>
      <c r="F18" s="173">
        <f>'GRADED SPECS 11-28'!F18*2.54</f>
        <v>78.74</v>
      </c>
      <c r="G18" s="173">
        <f>'GRADED SPECS 11-28'!G18*2.54</f>
        <v>78.74</v>
      </c>
      <c r="H18" s="173">
        <f>'GRADED SPECS 11-28'!H18*2.54</f>
        <v>78.74</v>
      </c>
      <c r="I18" s="173">
        <f>'GRADED SPECS 11-28'!I18*2.54</f>
        <v>78.74</v>
      </c>
      <c r="J18" s="173">
        <f>'GRADED SPECS 11-28'!J18*2.54</f>
        <v>78.74</v>
      </c>
      <c r="K18" s="173">
        <f>'GRADED SPECS 11-28'!K18*2.54</f>
        <v>78.74</v>
      </c>
      <c r="L18" s="173">
        <f>'GRADED SPECS 11-28'!L18*2.54</f>
        <v>78.74</v>
      </c>
      <c r="M18" s="173">
        <f>'GRADED SPECS 11-28'!M18*2.54</f>
        <v>78.74</v>
      </c>
      <c r="N18" s="173">
        <f>'GRADED SPECS 11-28'!N18*2.54</f>
        <v>78.74</v>
      </c>
      <c r="O18" s="230"/>
      <c r="P18" s="229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8" customHeight="1" spans="1:26">
      <c r="A19" s="181"/>
      <c r="B19" s="182" t="s">
        <v>64</v>
      </c>
      <c r="C19" s="146"/>
      <c r="D19" s="183" t="s">
        <v>65</v>
      </c>
      <c r="E19" s="172">
        <v>0.25</v>
      </c>
      <c r="F19" s="173">
        <f>'GRADED SPECS 11-28'!F19*2.54</f>
        <v>76.2</v>
      </c>
      <c r="G19" s="173">
        <f>'GRADED SPECS 11-28'!G19*2.54</f>
        <v>76.2</v>
      </c>
      <c r="H19" s="173">
        <f>'GRADED SPECS 11-28'!H19*2.54</f>
        <v>76.2</v>
      </c>
      <c r="I19" s="173">
        <f>'GRADED SPECS 11-28'!I19*2.54</f>
        <v>76.2</v>
      </c>
      <c r="J19" s="173">
        <f>'GRADED SPECS 11-28'!J19*2.54</f>
        <v>76.2</v>
      </c>
      <c r="K19" s="173">
        <f>'GRADED SPECS 11-28'!K19*2.54</f>
        <v>76.2</v>
      </c>
      <c r="L19" s="173">
        <f>'GRADED SPECS 11-28'!L19*2.54</f>
        <v>76.2</v>
      </c>
      <c r="M19" s="173">
        <f>'GRADED SPECS 11-28'!M19*2.54</f>
        <v>76.2</v>
      </c>
      <c r="N19" s="173">
        <f>'GRADED SPECS 11-28'!N19*2.54</f>
        <v>76.2</v>
      </c>
      <c r="O19" s="230"/>
      <c r="P19" s="229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8" customHeight="1" spans="1:26">
      <c r="A20" s="84"/>
      <c r="B20" s="178"/>
      <c r="C20" s="146"/>
      <c r="D20" s="184"/>
      <c r="E20" s="172"/>
      <c r="F20" s="173"/>
      <c r="G20" s="173"/>
      <c r="H20" s="173"/>
      <c r="I20" s="173"/>
      <c r="J20" s="173"/>
      <c r="K20" s="173"/>
      <c r="L20" s="173"/>
      <c r="M20" s="173"/>
      <c r="N20" s="173"/>
      <c r="O20" s="229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8" customHeight="1" spans="1:26">
      <c r="A21" s="84"/>
      <c r="B21" s="178" t="s">
        <v>66</v>
      </c>
      <c r="C21" s="146"/>
      <c r="D21" s="180" t="s">
        <v>67</v>
      </c>
      <c r="E21" s="172">
        <v>0.125</v>
      </c>
      <c r="F21" s="173">
        <f>'GRADED SPECS 11-28'!F21*2.54</f>
        <v>21.59</v>
      </c>
      <c r="G21" s="173">
        <f>'GRADED SPECS 11-28'!G21*2.54</f>
        <v>21.9075</v>
      </c>
      <c r="H21" s="173">
        <f>'GRADED SPECS 11-28'!H21*2.54</f>
        <v>22.225</v>
      </c>
      <c r="I21" s="173">
        <f>'GRADED SPECS 11-28'!I21*2.54</f>
        <v>22.5425</v>
      </c>
      <c r="J21" s="173">
        <f>'GRADED SPECS 11-28'!J21*2.54</f>
        <v>22.86</v>
      </c>
      <c r="K21" s="173">
        <f>'GRADED SPECS 11-28'!K21*2.54</f>
        <v>23.1775</v>
      </c>
      <c r="L21" s="173">
        <f>'GRADED SPECS 11-28'!L21*2.54</f>
        <v>27.305</v>
      </c>
      <c r="M21" s="173">
        <f>'GRADED SPECS 11-28'!M21*2.54</f>
        <v>27.94</v>
      </c>
      <c r="N21" s="173">
        <f>'GRADED SPECS 11-28'!N21*2.54</f>
        <v>28.575</v>
      </c>
      <c r="O21" s="229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8" customHeight="1" spans="1:26">
      <c r="A22" s="84"/>
      <c r="B22" s="178" t="s">
        <v>68</v>
      </c>
      <c r="C22" s="146"/>
      <c r="D22" s="180" t="s">
        <v>69</v>
      </c>
      <c r="E22" s="172">
        <v>0.125</v>
      </c>
      <c r="F22" s="173">
        <f>'GRADED SPECS 11-28'!F22*2.54</f>
        <v>14.605</v>
      </c>
      <c r="G22" s="173">
        <f>'GRADED SPECS 11-28'!G22*2.54</f>
        <v>14.605</v>
      </c>
      <c r="H22" s="173">
        <f>'GRADED SPECS 11-28'!H22*2.54</f>
        <v>14.605</v>
      </c>
      <c r="I22" s="173">
        <f>'GRADED SPECS 11-28'!I22*2.54</f>
        <v>14.605</v>
      </c>
      <c r="J22" s="173">
        <f>'GRADED SPECS 11-28'!J22*2.54</f>
        <v>14.605</v>
      </c>
      <c r="K22" s="173">
        <f>'GRADED SPECS 11-28'!K22*2.54</f>
        <v>14.605</v>
      </c>
      <c r="L22" s="173">
        <f>'GRADED SPECS 11-28'!L22*2.54</f>
        <v>14.9225</v>
      </c>
      <c r="M22" s="173">
        <f>'GRADED SPECS 11-28'!M22*2.54</f>
        <v>15.24</v>
      </c>
      <c r="N22" s="173">
        <f>'GRADED SPECS 11-28'!N22*2.54</f>
        <v>15.5575</v>
      </c>
      <c r="O22" s="229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8" customHeight="1" spans="1:26">
      <c r="A23" s="185"/>
      <c r="B23" s="178" t="s">
        <v>70</v>
      </c>
      <c r="C23" s="146"/>
      <c r="D23" s="180" t="s">
        <v>71</v>
      </c>
      <c r="E23" s="172">
        <v>0.25</v>
      </c>
      <c r="F23" s="173">
        <f>'GRADED SPECS 11-28'!F23*2.54</f>
        <v>15.5575</v>
      </c>
      <c r="G23" s="173">
        <f>'GRADED SPECS 11-28'!G23*2.54</f>
        <v>15.5575</v>
      </c>
      <c r="H23" s="173">
        <f>'GRADED SPECS 11-28'!H23*2.54</f>
        <v>15.5575</v>
      </c>
      <c r="I23" s="173">
        <f>'GRADED SPECS 11-28'!I23*2.54</f>
        <v>15.5575</v>
      </c>
      <c r="J23" s="173">
        <f>'GRADED SPECS 11-28'!J23*2.54</f>
        <v>15.5575</v>
      </c>
      <c r="K23" s="173">
        <f>'GRADED SPECS 11-28'!K23*2.54</f>
        <v>15.5575</v>
      </c>
      <c r="L23" s="173">
        <f>'GRADED SPECS 11-28'!L23*2.54</f>
        <v>17.4625</v>
      </c>
      <c r="M23" s="173">
        <f>'GRADED SPECS 11-28'!M23*2.54</f>
        <v>17.78</v>
      </c>
      <c r="N23" s="173">
        <f>'GRADED SPECS 11-28'!N23*2.54</f>
        <v>18.0975</v>
      </c>
      <c r="O23" s="229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8" customHeight="1" spans="1:26">
      <c r="A24" s="185"/>
      <c r="B24" s="178"/>
      <c r="C24" s="146"/>
      <c r="D24" s="180"/>
      <c r="E24" s="172"/>
      <c r="F24" s="173"/>
      <c r="G24" s="173"/>
      <c r="H24" s="173"/>
      <c r="I24" s="173"/>
      <c r="J24" s="173"/>
      <c r="K24" s="173"/>
      <c r="L24" s="173"/>
      <c r="M24" s="173"/>
      <c r="N24" s="173"/>
      <c r="O24" s="229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8" customHeight="1" spans="1:26">
      <c r="A25" s="185"/>
      <c r="B25" s="178" t="s">
        <v>72</v>
      </c>
      <c r="C25" s="146"/>
      <c r="D25" s="186" t="s">
        <v>73</v>
      </c>
      <c r="E25" s="172">
        <v>0.5</v>
      </c>
      <c r="F25" s="173">
        <f>'GRADED SPECS 11-28'!F25*2.54</f>
        <v>83.82</v>
      </c>
      <c r="G25" s="173">
        <f>'GRADED SPECS 11-28'!G25*2.54</f>
        <v>88.9</v>
      </c>
      <c r="H25" s="173">
        <f>'GRADED SPECS 11-28'!H25*2.54</f>
        <v>93.98</v>
      </c>
      <c r="I25" s="173">
        <f>'GRADED SPECS 11-28'!I25*2.54</f>
        <v>99.06</v>
      </c>
      <c r="J25" s="173">
        <f>'GRADED SPECS 11-28'!J25*2.54</f>
        <v>105.41</v>
      </c>
      <c r="K25" s="173">
        <f>'GRADED SPECS 11-28'!K25*2.54</f>
        <v>111.76</v>
      </c>
      <c r="L25" s="173">
        <f>'GRADED SPECS 11-28'!L25*2.54</f>
        <v>113.03</v>
      </c>
      <c r="M25" s="173">
        <f>'GRADED SPECS 11-28'!M25*2.54</f>
        <v>120.65</v>
      </c>
      <c r="N25" s="173">
        <f>'GRADED SPECS 11-28'!N25*2.54</f>
        <v>129.54</v>
      </c>
      <c r="O25" s="229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8" customHeight="1" spans="1:26">
      <c r="A26" s="187"/>
      <c r="B26" s="188" t="s">
        <v>74</v>
      </c>
      <c r="C26" s="146"/>
      <c r="D26" s="186" t="s">
        <v>75</v>
      </c>
      <c r="E26" s="189">
        <v>0</v>
      </c>
      <c r="F26" s="173">
        <f>'GRADED SPECS 11-28'!F26*2.54</f>
        <v>8.89</v>
      </c>
      <c r="G26" s="173">
        <f>'GRADED SPECS 11-28'!G26*2.54</f>
        <v>8.89</v>
      </c>
      <c r="H26" s="173">
        <f>'GRADED SPECS 11-28'!H26*2.54</f>
        <v>8.89</v>
      </c>
      <c r="I26" s="173">
        <f>'GRADED SPECS 11-28'!I26*2.54</f>
        <v>8.89</v>
      </c>
      <c r="J26" s="173">
        <f>'GRADED SPECS 11-28'!J26*2.54</f>
        <v>8.89</v>
      </c>
      <c r="K26" s="173">
        <f>'GRADED SPECS 11-28'!K26*2.54</f>
        <v>8.89</v>
      </c>
      <c r="L26" s="173">
        <f>'GRADED SPECS 11-28'!L26*2.54</f>
        <v>10.4775</v>
      </c>
      <c r="M26" s="173">
        <f>'GRADED SPECS 11-28'!M26*2.54</f>
        <v>10.4775</v>
      </c>
      <c r="N26" s="173">
        <f>'GRADED SPECS 11-28'!N26*2.54</f>
        <v>10.4775</v>
      </c>
      <c r="O26" s="229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8" customHeight="1" spans="1:26">
      <c r="A27" s="187"/>
      <c r="B27" s="190" t="s">
        <v>76</v>
      </c>
      <c r="C27" s="176"/>
      <c r="D27" s="191" t="s">
        <v>77</v>
      </c>
      <c r="E27" s="172">
        <v>0.5</v>
      </c>
      <c r="F27" s="173">
        <f>'GRADED SPECS 11-28'!F27*2.54</f>
        <v>73.66</v>
      </c>
      <c r="G27" s="173">
        <f>'GRADED SPECS 11-28'!G27*2.54</f>
        <v>78.74</v>
      </c>
      <c r="H27" s="173">
        <f>'GRADED SPECS 11-28'!H27*2.54</f>
        <v>83.82</v>
      </c>
      <c r="I27" s="173">
        <f>'GRADED SPECS 11-28'!I27*2.54</f>
        <v>88.9</v>
      </c>
      <c r="J27" s="173">
        <f>'GRADED SPECS 11-28'!J27*2.54</f>
        <v>95.25</v>
      </c>
      <c r="K27" s="173">
        <f>'GRADED SPECS 11-28'!K27*2.54</f>
        <v>101.6</v>
      </c>
      <c r="L27" s="173">
        <f>'GRADED SPECS 11-28'!L27*2.54</f>
        <v>107.95</v>
      </c>
      <c r="M27" s="173">
        <f>'GRADED SPECS 11-28'!M27*2.54</f>
        <v>115.57</v>
      </c>
      <c r="N27" s="173">
        <f>'GRADED SPECS 11-28'!N27*2.54</f>
        <v>124.46</v>
      </c>
      <c r="O27" s="229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8" customHeight="1" spans="1:26">
      <c r="A28" s="181"/>
      <c r="B28" s="178" t="s">
        <v>78</v>
      </c>
      <c r="C28" s="146"/>
      <c r="D28" s="191" t="s">
        <v>79</v>
      </c>
      <c r="E28" s="172">
        <v>0.5</v>
      </c>
      <c r="F28" s="173">
        <f>'GRADED SPECS 11-28'!F28*2.54</f>
        <v>63.5</v>
      </c>
      <c r="G28" s="173">
        <f>'GRADED SPECS 11-28'!G28*2.54</f>
        <v>68.58</v>
      </c>
      <c r="H28" s="173">
        <f>'GRADED SPECS 11-28'!H28*2.54</f>
        <v>73.66</v>
      </c>
      <c r="I28" s="173">
        <f>'GRADED SPECS 11-28'!I28*2.54</f>
        <v>78.74</v>
      </c>
      <c r="J28" s="173">
        <f>'GRADED SPECS 11-28'!J28*2.54</f>
        <v>85.09</v>
      </c>
      <c r="K28" s="173">
        <f>'GRADED SPECS 11-28'!K28*2.54</f>
        <v>91.44</v>
      </c>
      <c r="L28" s="173">
        <f>'GRADED SPECS 11-28'!L28*2.54</f>
        <v>100.33</v>
      </c>
      <c r="M28" s="173">
        <f>'GRADED SPECS 11-28'!M28*2.54</f>
        <v>107.95</v>
      </c>
      <c r="N28" s="173">
        <f>'GRADED SPECS 11-28'!N28*2.54</f>
        <v>116.84</v>
      </c>
      <c r="O28" s="229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8" customHeight="1" spans="1:26">
      <c r="A29" s="181"/>
      <c r="B29" s="178" t="s">
        <v>80</v>
      </c>
      <c r="C29" s="146"/>
      <c r="D29" s="191" t="s">
        <v>81</v>
      </c>
      <c r="E29" s="172">
        <v>0.5</v>
      </c>
      <c r="F29" s="173">
        <f>'GRADED SPECS 11-28'!F29*2.54</f>
        <v>67.31</v>
      </c>
      <c r="G29" s="173">
        <f>'GRADED SPECS 11-28'!G29*2.54</f>
        <v>72.39</v>
      </c>
      <c r="H29" s="173">
        <f>'GRADED SPECS 11-28'!H29*2.54</f>
        <v>77.47</v>
      </c>
      <c r="I29" s="173">
        <f>'GRADED SPECS 11-28'!I29*2.54</f>
        <v>82.55</v>
      </c>
      <c r="J29" s="173">
        <f>'GRADED SPECS 11-28'!J29*2.54</f>
        <v>88.9</v>
      </c>
      <c r="K29" s="173">
        <f>'GRADED SPECS 11-28'!K29*2.54</f>
        <v>95.25</v>
      </c>
      <c r="L29" s="173">
        <f>'GRADED SPECS 11-28'!L29*2.54</f>
        <v>104.775</v>
      </c>
      <c r="M29" s="173">
        <f>'GRADED SPECS 11-28'!M29*2.54</f>
        <v>112.395</v>
      </c>
      <c r="N29" s="173">
        <f>'GRADED SPECS 11-28'!N29*2.54</f>
        <v>121.285</v>
      </c>
      <c r="O29" s="229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8" customHeight="1" spans="1:26">
      <c r="A30" s="181"/>
      <c r="B30" s="178" t="s">
        <v>82</v>
      </c>
      <c r="C30" s="146"/>
      <c r="D30" s="191" t="s">
        <v>83</v>
      </c>
      <c r="E30" s="172">
        <v>0</v>
      </c>
      <c r="F30" s="173">
        <f>'GRADED SPECS 11-28'!F30*2.54</f>
        <v>17.78</v>
      </c>
      <c r="G30" s="173">
        <f>'GRADED SPECS 11-28'!G30*2.54</f>
        <v>17.78</v>
      </c>
      <c r="H30" s="173">
        <f>'GRADED SPECS 11-28'!H30*2.54</f>
        <v>17.78</v>
      </c>
      <c r="I30" s="173">
        <f>'GRADED SPECS 11-28'!I30*2.54</f>
        <v>17.78</v>
      </c>
      <c r="J30" s="173">
        <f>'GRADED SPECS 11-28'!J30*2.54</f>
        <v>17.78</v>
      </c>
      <c r="K30" s="173">
        <f>'GRADED SPECS 11-28'!K30*2.54</f>
        <v>17.78</v>
      </c>
      <c r="L30" s="173">
        <f>'GRADED SPECS 11-28'!L30*2.54</f>
        <v>20.955</v>
      </c>
      <c r="M30" s="173">
        <f>'GRADED SPECS 11-28'!M30*2.54</f>
        <v>20.955</v>
      </c>
      <c r="N30" s="173">
        <f>'GRADED SPECS 11-28'!N30*2.54</f>
        <v>20.955</v>
      </c>
      <c r="O30" s="229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8" customHeight="1" spans="1:26">
      <c r="A31" s="181"/>
      <c r="B31" s="178" t="s">
        <v>84</v>
      </c>
      <c r="C31" s="146"/>
      <c r="D31" s="191" t="s">
        <v>85</v>
      </c>
      <c r="E31" s="172">
        <v>0.5</v>
      </c>
      <c r="F31" s="173">
        <f>'GRADED SPECS 11-28'!F31*2.54</f>
        <v>101.6</v>
      </c>
      <c r="G31" s="173">
        <f>'GRADED SPECS 11-28'!G31*2.54</f>
        <v>106.68</v>
      </c>
      <c r="H31" s="173">
        <f>'GRADED SPECS 11-28'!H31*2.54</f>
        <v>111.76</v>
      </c>
      <c r="I31" s="173">
        <f>'GRADED SPECS 11-28'!I31*2.54</f>
        <v>116.84</v>
      </c>
      <c r="J31" s="173">
        <f>'GRADED SPECS 11-28'!J31*2.54</f>
        <v>123.19</v>
      </c>
      <c r="K31" s="173">
        <f>'GRADED SPECS 11-28'!K31*2.54</f>
        <v>129.54</v>
      </c>
      <c r="L31" s="173">
        <f>'GRADED SPECS 11-28'!L31*2.54</f>
        <v>132.08</v>
      </c>
      <c r="M31" s="173">
        <f>'GRADED SPECS 11-28'!M31*2.54</f>
        <v>139.7</v>
      </c>
      <c r="N31" s="173">
        <f>'GRADED SPECS 11-28'!N31*2.54</f>
        <v>148.59</v>
      </c>
      <c r="O31" s="229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8" customHeight="1" spans="1:26">
      <c r="A32" s="84"/>
      <c r="B32" s="178" t="s">
        <v>86</v>
      </c>
      <c r="C32" s="146"/>
      <c r="D32" s="192" t="s">
        <v>87</v>
      </c>
      <c r="E32" s="172">
        <v>1</v>
      </c>
      <c r="F32" s="173">
        <f>'GRADED SPECS 11-28'!F32*2.54</f>
        <v>228.6</v>
      </c>
      <c r="G32" s="173">
        <f>'GRADED SPECS 11-28'!G32*2.54</f>
        <v>233.68</v>
      </c>
      <c r="H32" s="173">
        <f>'GRADED SPECS 11-28'!H32*2.54</f>
        <v>238.76</v>
      </c>
      <c r="I32" s="173">
        <f>'GRADED SPECS 11-28'!I32*2.54</f>
        <v>243.84</v>
      </c>
      <c r="J32" s="173">
        <f>'GRADED SPECS 11-28'!J32*2.54</f>
        <v>250.19</v>
      </c>
      <c r="K32" s="173">
        <f>'GRADED SPECS 11-28'!K32*2.54</f>
        <v>256.54</v>
      </c>
      <c r="L32" s="173">
        <f>'GRADED SPECS 11-28'!L32*2.54</f>
        <v>281.94</v>
      </c>
      <c r="M32" s="173">
        <f>'GRADED SPECS 11-28'!M32*2.54</f>
        <v>289.56</v>
      </c>
      <c r="N32" s="173">
        <f>'GRADED SPECS 11-28'!N32*2.54</f>
        <v>298.45</v>
      </c>
      <c r="O32" s="229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8" customHeight="1" spans="1:26">
      <c r="A33" s="84"/>
      <c r="B33" s="178" t="s">
        <v>88</v>
      </c>
      <c r="C33" s="146"/>
      <c r="D33" s="192" t="s">
        <v>89</v>
      </c>
      <c r="E33" s="172">
        <v>1</v>
      </c>
      <c r="F33" s="173">
        <f>'GRADED SPECS 11-28'!F33*2.54</f>
        <v>172.72</v>
      </c>
      <c r="G33" s="173">
        <f>'GRADED SPECS 11-28'!G33*2.54</f>
        <v>177.8</v>
      </c>
      <c r="H33" s="173">
        <f>'GRADED SPECS 11-28'!H33*2.54</f>
        <v>182.88</v>
      </c>
      <c r="I33" s="173">
        <f>'GRADED SPECS 11-28'!I33*2.54</f>
        <v>187.96</v>
      </c>
      <c r="J33" s="173">
        <f>'GRADED SPECS 11-28'!J33*2.54</f>
        <v>194.31</v>
      </c>
      <c r="K33" s="173">
        <f>'GRADED SPECS 11-28'!K33*2.54</f>
        <v>200.66</v>
      </c>
      <c r="L33" s="173">
        <f>'GRADED SPECS 11-28'!L33*2.54</f>
        <v>226.06</v>
      </c>
      <c r="M33" s="173">
        <f>'GRADED SPECS 11-28'!M33*2.54</f>
        <v>233.68</v>
      </c>
      <c r="N33" s="173">
        <f>'GRADED SPECS 11-28'!N33*2.54</f>
        <v>242.57</v>
      </c>
      <c r="O33" s="229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8" customHeight="1" spans="1:26">
      <c r="A34" s="84"/>
      <c r="B34" s="178"/>
      <c r="C34" s="146"/>
      <c r="D34" s="192"/>
      <c r="E34" s="172"/>
      <c r="F34" s="173"/>
      <c r="G34" s="173"/>
      <c r="H34" s="173"/>
      <c r="I34" s="173"/>
      <c r="J34" s="173"/>
      <c r="K34" s="173"/>
      <c r="L34" s="173"/>
      <c r="M34" s="173"/>
      <c r="N34" s="173"/>
      <c r="O34" s="229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8" customHeight="1" spans="1:26">
      <c r="A35" s="181"/>
      <c r="B35" s="182" t="s">
        <v>90</v>
      </c>
      <c r="C35" s="193"/>
      <c r="D35" s="192" t="s">
        <v>91</v>
      </c>
      <c r="E35" s="189">
        <v>0.25</v>
      </c>
      <c r="F35" s="173">
        <f>'GRADED SPECS 11-28'!F35*2.54</f>
        <v>41.91</v>
      </c>
      <c r="G35" s="173">
        <f>'GRADED SPECS 11-28'!G35*2.54</f>
        <v>44.45</v>
      </c>
      <c r="H35" s="173">
        <f>'GRADED SPECS 11-28'!H35*2.54</f>
        <v>46.99</v>
      </c>
      <c r="I35" s="173">
        <f>'GRADED SPECS 11-28'!I35*2.54</f>
        <v>49.53</v>
      </c>
      <c r="J35" s="173">
        <f>'GRADED SPECS 11-28'!J35*2.54</f>
        <v>52.705</v>
      </c>
      <c r="K35" s="173">
        <f>'GRADED SPECS 11-28'!K35*2.54</f>
        <v>55.88</v>
      </c>
      <c r="L35" s="173">
        <f>'GRADED SPECS 11-28'!L35*2.54</f>
        <v>53.975</v>
      </c>
      <c r="M35" s="173">
        <f>'GRADED SPECS 11-28'!M35*2.54</f>
        <v>57.785</v>
      </c>
      <c r="N35" s="173">
        <f>'GRADED SPECS 11-28'!N35*2.54</f>
        <v>62.23</v>
      </c>
      <c r="O35" s="229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8" customHeight="1" spans="1:26">
      <c r="A36" s="84"/>
      <c r="B36" s="194" t="s">
        <v>92</v>
      </c>
      <c r="C36" s="195"/>
      <c r="D36" s="192" t="s">
        <v>93</v>
      </c>
      <c r="E36" s="189">
        <v>0.125</v>
      </c>
      <c r="F36" s="173">
        <f>'GRADED SPECS 11-28'!F36*2.54</f>
        <v>0.635</v>
      </c>
      <c r="G36" s="173">
        <f>'GRADED SPECS 11-28'!G36*2.54</f>
        <v>0.9525</v>
      </c>
      <c r="H36" s="173">
        <f>'GRADED SPECS 11-28'!H36*2.54</f>
        <v>1.27</v>
      </c>
      <c r="I36" s="173">
        <f>'GRADED SPECS 11-28'!I36*2.54</f>
        <v>1.5875</v>
      </c>
      <c r="J36" s="173">
        <f>'GRADED SPECS 11-28'!J36*2.54</f>
        <v>1.905</v>
      </c>
      <c r="K36" s="173">
        <f>'GRADED SPECS 11-28'!K36*2.54</f>
        <v>2.2225</v>
      </c>
      <c r="L36" s="173">
        <f>'GRADED SPECS 11-28'!L36*2.54</f>
        <v>0.9525</v>
      </c>
      <c r="M36" s="173">
        <f>'GRADED SPECS 11-28'!M36*2.54</f>
        <v>1.27</v>
      </c>
      <c r="N36" s="173">
        <f>'GRADED SPECS 11-28'!N36*2.54</f>
        <v>1.5875</v>
      </c>
      <c r="O36" s="229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8" customHeight="1" spans="1:26">
      <c r="A37" s="181"/>
      <c r="B37" s="178" t="s">
        <v>94</v>
      </c>
      <c r="C37" s="146"/>
      <c r="D37" s="192" t="s">
        <v>95</v>
      </c>
      <c r="E37" s="172">
        <v>0.125</v>
      </c>
      <c r="F37" s="173">
        <f>'GRADED SPECS 11-28'!F37*2.54</f>
        <v>5.715</v>
      </c>
      <c r="G37" s="173">
        <f>'GRADED SPECS 11-28'!G37*2.54</f>
        <v>6.0325</v>
      </c>
      <c r="H37" s="173">
        <f>'GRADED SPECS 11-28'!H37*2.54</f>
        <v>6.35</v>
      </c>
      <c r="I37" s="173">
        <f>'GRADED SPECS 11-28'!I37*2.54</f>
        <v>6.6675</v>
      </c>
      <c r="J37" s="173">
        <f>'GRADED SPECS 11-28'!J37*2.54</f>
        <v>6.985</v>
      </c>
      <c r="K37" s="173">
        <f>'GRADED SPECS 11-28'!K37*2.54</f>
        <v>7.3025</v>
      </c>
      <c r="L37" s="173">
        <f>'GRADED SPECS 11-28'!L37*2.54</f>
        <v>6.985</v>
      </c>
      <c r="M37" s="173">
        <f>'GRADED SPECS 11-28'!M37*2.54</f>
        <v>7.62</v>
      </c>
      <c r="N37" s="173">
        <f>'GRADED SPECS 11-28'!N37*2.54</f>
        <v>8.255</v>
      </c>
      <c r="O37" s="229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8" customHeight="1" spans="1:26">
      <c r="A38" s="84"/>
      <c r="B38" s="178" t="s">
        <v>96</v>
      </c>
      <c r="C38" s="146"/>
      <c r="D38" s="192" t="s">
        <v>97</v>
      </c>
      <c r="E38" s="189">
        <v>0.125</v>
      </c>
      <c r="F38" s="173">
        <f>'GRADED SPECS 11-28'!F38*2.54</f>
        <v>20.32</v>
      </c>
      <c r="G38" s="173">
        <f>'GRADED SPECS 11-28'!G38*2.54</f>
        <v>21.59</v>
      </c>
      <c r="H38" s="173">
        <f>'GRADED SPECS 11-28'!H38*2.54</f>
        <v>22.86</v>
      </c>
      <c r="I38" s="173">
        <f>'GRADED SPECS 11-28'!I38*2.54</f>
        <v>24.13</v>
      </c>
      <c r="J38" s="173">
        <f>'GRADED SPECS 11-28'!J38*2.54</f>
        <v>25.4</v>
      </c>
      <c r="K38" s="173">
        <f>'GRADED SPECS 11-28'!K38*2.54</f>
        <v>26.67</v>
      </c>
      <c r="L38" s="173">
        <f>'GRADED SPECS 11-28'!L38*2.54</f>
        <v>24.765</v>
      </c>
      <c r="M38" s="173">
        <f>'GRADED SPECS 11-28'!M38*2.54</f>
        <v>26.67</v>
      </c>
      <c r="N38" s="173">
        <f>'GRADED SPECS 11-28'!N38*2.54</f>
        <v>28.575</v>
      </c>
      <c r="O38" s="229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8" customHeight="1" spans="1:26">
      <c r="A39" s="84"/>
      <c r="B39" s="178" t="s">
        <v>98</v>
      </c>
      <c r="C39" s="146"/>
      <c r="D39" s="192" t="s">
        <v>99</v>
      </c>
      <c r="E39" s="189">
        <v>0.125</v>
      </c>
      <c r="F39" s="173">
        <f>'GRADED SPECS 11-28'!F39*2.54</f>
        <v>17.78</v>
      </c>
      <c r="G39" s="173">
        <f>'GRADED SPECS 11-28'!G39*2.54</f>
        <v>19.05</v>
      </c>
      <c r="H39" s="173">
        <f>'GRADED SPECS 11-28'!H39*2.54</f>
        <v>20.32</v>
      </c>
      <c r="I39" s="173">
        <f>'GRADED SPECS 11-28'!I39*2.54</f>
        <v>21.59</v>
      </c>
      <c r="J39" s="173">
        <f>'GRADED SPECS 11-28'!J39*2.54</f>
        <v>22.86</v>
      </c>
      <c r="K39" s="173">
        <f>'GRADED SPECS 11-28'!K39*2.54</f>
        <v>24.13</v>
      </c>
      <c r="L39" s="173">
        <f>'GRADED SPECS 11-28'!L39*2.54</f>
        <v>22.225</v>
      </c>
      <c r="M39" s="173">
        <f>'GRADED SPECS 11-28'!M39*2.54</f>
        <v>24.13</v>
      </c>
      <c r="N39" s="173">
        <f>'GRADED SPECS 11-28'!N39*2.54</f>
        <v>26.035</v>
      </c>
      <c r="O39" s="229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8" customHeight="1" spans="1:26">
      <c r="A40" s="84"/>
      <c r="B40" s="178"/>
      <c r="C40" s="146"/>
      <c r="D40" s="192"/>
      <c r="E40" s="189"/>
      <c r="F40" s="173"/>
      <c r="G40" s="173"/>
      <c r="H40" s="173"/>
      <c r="I40" s="173"/>
      <c r="J40" s="173"/>
      <c r="K40" s="173"/>
      <c r="L40" s="173"/>
      <c r="M40" s="173"/>
      <c r="N40" s="173"/>
      <c r="O40" s="229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8" customHeight="1" spans="1:26">
      <c r="A41" s="84"/>
      <c r="B41" s="178" t="s">
        <v>100</v>
      </c>
      <c r="C41" s="146"/>
      <c r="D41" s="192" t="s">
        <v>101</v>
      </c>
      <c r="E41" s="189">
        <v>0</v>
      </c>
      <c r="F41" s="173">
        <f>'GRADED SPECS 11-28'!F41*2.54</f>
        <v>11.43</v>
      </c>
      <c r="G41" s="173">
        <f>'GRADED SPECS 11-28'!G41*2.54</f>
        <v>11.43</v>
      </c>
      <c r="H41" s="173">
        <f>'GRADED SPECS 11-28'!H41*2.54</f>
        <v>11.43</v>
      </c>
      <c r="I41" s="173">
        <f>'GRADED SPECS 11-28'!I41*2.54</f>
        <v>11.43</v>
      </c>
      <c r="J41" s="173">
        <f>'GRADED SPECS 11-28'!J41*2.54</f>
        <v>11.43</v>
      </c>
      <c r="K41" s="173">
        <f>'GRADED SPECS 11-28'!K41*2.54</f>
        <v>11.43</v>
      </c>
      <c r="L41" s="173">
        <f>'GRADED SPECS 11-28'!L41*2.54</f>
        <v>11.43</v>
      </c>
      <c r="M41" s="173">
        <f>'GRADED SPECS 11-28'!M41*2.54</f>
        <v>11.43</v>
      </c>
      <c r="N41" s="173">
        <f>'GRADED SPECS 11-28'!N41*2.54</f>
        <v>11.43</v>
      </c>
      <c r="O41" s="229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8" customHeight="1" spans="1:26">
      <c r="A42" s="84"/>
      <c r="B42" s="178" t="s">
        <v>102</v>
      </c>
      <c r="C42" s="146"/>
      <c r="D42" s="192" t="s">
        <v>103</v>
      </c>
      <c r="E42" s="189">
        <v>0</v>
      </c>
      <c r="F42" s="173">
        <f>'GRADED SPECS 11-28'!F42*2.54</f>
        <v>2.2225</v>
      </c>
      <c r="G42" s="173">
        <f>'GRADED SPECS 11-28'!G42*2.54</f>
        <v>2.2225</v>
      </c>
      <c r="H42" s="173">
        <f>'GRADED SPECS 11-28'!H42*2.54</f>
        <v>2.2225</v>
      </c>
      <c r="I42" s="173">
        <f>'GRADED SPECS 11-28'!I42*2.54</f>
        <v>2.2225</v>
      </c>
      <c r="J42" s="173">
        <f>'GRADED SPECS 11-28'!J42*2.54</f>
        <v>2.2225</v>
      </c>
      <c r="K42" s="173">
        <f>'GRADED SPECS 11-28'!K42*2.54</f>
        <v>2.2225</v>
      </c>
      <c r="L42" s="173">
        <f>'GRADED SPECS 11-28'!L42*2.54</f>
        <v>2.2225</v>
      </c>
      <c r="M42" s="173">
        <f>'GRADED SPECS 11-28'!M42*2.54</f>
        <v>2.2225</v>
      </c>
      <c r="N42" s="173">
        <f>'GRADED SPECS 11-28'!N42*2.54</f>
        <v>2.2225</v>
      </c>
      <c r="O42" s="229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8" customHeight="1" spans="1:26">
      <c r="A43" s="84"/>
      <c r="B43" s="178" t="s">
        <v>104</v>
      </c>
      <c r="C43" s="146"/>
      <c r="D43" s="192" t="s">
        <v>105</v>
      </c>
      <c r="E43" s="189">
        <v>0.125</v>
      </c>
      <c r="F43" s="173">
        <f>'GRADED SPECS 11-28'!F43*2.54</f>
        <v>34.925</v>
      </c>
      <c r="G43" s="173">
        <f>'GRADED SPECS 11-28'!G43*2.54</f>
        <v>35.8775</v>
      </c>
      <c r="H43" s="173">
        <f>'GRADED SPECS 11-28'!H43*2.54</f>
        <v>36.83</v>
      </c>
      <c r="I43" s="173">
        <f>'GRADED SPECS 11-28'!I43*2.54</f>
        <v>37.7825</v>
      </c>
      <c r="J43" s="173">
        <f>'GRADED SPECS 11-28'!J43*2.54</f>
        <v>38.735</v>
      </c>
      <c r="K43" s="173">
        <f>'GRADED SPECS 11-28'!K43*2.54</f>
        <v>39.6875</v>
      </c>
      <c r="L43" s="173">
        <f>'GRADED SPECS 11-28'!L43*2.54</f>
        <v>44.45</v>
      </c>
      <c r="M43" s="173">
        <f>'GRADED SPECS 11-28'!M43*2.54</f>
        <v>45.72</v>
      </c>
      <c r="N43" s="173">
        <f>'GRADED SPECS 11-28'!N43*2.54</f>
        <v>46.99</v>
      </c>
      <c r="O43" s="229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8" customHeight="1" spans="1:26">
      <c r="A44" s="84"/>
      <c r="B44" s="178" t="s">
        <v>106</v>
      </c>
      <c r="C44" s="146"/>
      <c r="D44" s="192" t="s">
        <v>107</v>
      </c>
      <c r="E44" s="189">
        <v>0</v>
      </c>
      <c r="F44" s="173">
        <f>'GRADED SPECS 11-28'!F44*2.54</f>
        <v>0.635</v>
      </c>
      <c r="G44" s="173">
        <f>'GRADED SPECS 11-28'!G44*2.54</f>
        <v>0.635</v>
      </c>
      <c r="H44" s="173">
        <f>'GRADED SPECS 11-28'!H44*2.54</f>
        <v>0.635</v>
      </c>
      <c r="I44" s="173">
        <f>'GRADED SPECS 11-28'!I44*2.54</f>
        <v>0.635</v>
      </c>
      <c r="J44" s="173">
        <f>'GRADED SPECS 11-28'!J44*2.54</f>
        <v>0.635</v>
      </c>
      <c r="K44" s="173">
        <f>'GRADED SPECS 11-28'!K44*2.54</f>
        <v>0.635</v>
      </c>
      <c r="L44" s="173">
        <f>'GRADED SPECS 11-28'!L44*2.54</f>
        <v>0.9525</v>
      </c>
      <c r="M44" s="173">
        <f>'GRADED SPECS 11-28'!M44*2.54</f>
        <v>0.9525</v>
      </c>
      <c r="N44" s="173">
        <f>'GRADED SPECS 11-28'!N44*2.54</f>
        <v>0.9525</v>
      </c>
      <c r="O44" s="229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8" customHeight="1" spans="1:26">
      <c r="A45" s="84"/>
      <c r="B45" s="196" t="s">
        <v>108</v>
      </c>
      <c r="C45" s="195"/>
      <c r="D45" s="197" t="s">
        <v>109</v>
      </c>
      <c r="E45" s="189">
        <v>0.125</v>
      </c>
      <c r="F45" s="173">
        <f>'GRADED SPECS 11-28'!F45*2.54</f>
        <v>43.815</v>
      </c>
      <c r="G45" s="173">
        <f>'GRADED SPECS 11-28'!G45*2.54</f>
        <v>44.7675</v>
      </c>
      <c r="H45" s="173">
        <f>'GRADED SPECS 11-28'!H45*2.54</f>
        <v>45.72</v>
      </c>
      <c r="I45" s="173">
        <f>'GRADED SPECS 11-28'!I45*2.54</f>
        <v>46.6725</v>
      </c>
      <c r="J45" s="173">
        <f>'GRADED SPECS 11-28'!J45*2.54</f>
        <v>47.625</v>
      </c>
      <c r="K45" s="173">
        <f>'GRADED SPECS 11-28'!K45*2.54</f>
        <v>48.5775</v>
      </c>
      <c r="L45" s="173">
        <f>'GRADED SPECS 11-28'!L45*2.54</f>
        <v>44.45</v>
      </c>
      <c r="M45" s="173">
        <f>'GRADED SPECS 11-28'!M45*2.54</f>
        <v>45.72</v>
      </c>
      <c r="N45" s="173">
        <f>'GRADED SPECS 11-28'!N45*2.54</f>
        <v>46.99</v>
      </c>
      <c r="O45" s="229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8" customHeight="1" spans="1:26">
      <c r="A46" s="84"/>
      <c r="B46" s="194" t="s">
        <v>110</v>
      </c>
      <c r="C46" s="195"/>
      <c r="D46" s="192" t="s">
        <v>111</v>
      </c>
      <c r="E46" s="189">
        <v>0.125</v>
      </c>
      <c r="F46" s="173">
        <f>'GRADED SPECS 11-28'!F46*2.54</f>
        <v>2.54</v>
      </c>
      <c r="G46" s="173">
        <f>'GRADED SPECS 11-28'!G46*2.54</f>
        <v>2.54</v>
      </c>
      <c r="H46" s="173">
        <f>'GRADED SPECS 11-28'!H46*2.54</f>
        <v>2.54</v>
      </c>
      <c r="I46" s="173">
        <f>'GRADED SPECS 11-28'!I46*2.54</f>
        <v>2.54</v>
      </c>
      <c r="J46" s="173">
        <f>'GRADED SPECS 11-28'!J46*2.54</f>
        <v>2.54</v>
      </c>
      <c r="K46" s="173">
        <f>'GRADED SPECS 11-28'!K46*2.54</f>
        <v>2.54</v>
      </c>
      <c r="L46" s="173">
        <f>'GRADED SPECS 11-28'!L46*2.54</f>
        <v>2.54</v>
      </c>
      <c r="M46" s="173">
        <f>'GRADED SPECS 11-28'!M46*2.54</f>
        <v>2.54</v>
      </c>
      <c r="N46" s="173">
        <f>'GRADED SPECS 11-28'!N46*2.54</f>
        <v>2.54</v>
      </c>
      <c r="O46" s="229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8" customHeight="1" spans="1:26">
      <c r="A47" s="84"/>
      <c r="B47" s="178"/>
      <c r="C47" s="146"/>
      <c r="D47" s="198"/>
      <c r="E47" s="189"/>
      <c r="F47" s="173"/>
      <c r="G47" s="173"/>
      <c r="H47" s="173"/>
      <c r="I47" s="173"/>
      <c r="J47" s="173"/>
      <c r="K47" s="173"/>
      <c r="L47" s="173"/>
      <c r="M47" s="173"/>
      <c r="N47" s="173"/>
      <c r="O47" s="229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8" customHeight="1" spans="1:26">
      <c r="A48" s="84"/>
      <c r="B48" s="178" t="s">
        <v>112</v>
      </c>
      <c r="C48" s="146"/>
      <c r="D48" s="199" t="s">
        <v>113</v>
      </c>
      <c r="E48" s="189">
        <v>0.25</v>
      </c>
      <c r="F48" s="173">
        <f>'GRADED SPECS 11-28'!F48*2.54</f>
        <v>10.16</v>
      </c>
      <c r="G48" s="173">
        <f>'GRADED SPECS 11-28'!G48*2.54</f>
        <v>10.16</v>
      </c>
      <c r="H48" s="173">
        <f>'GRADED SPECS 11-28'!H48*2.54</f>
        <v>10.16</v>
      </c>
      <c r="I48" s="173">
        <f>'GRADED SPECS 11-28'!I48*2.54</f>
        <v>10.16</v>
      </c>
      <c r="J48" s="173">
        <f>'GRADED SPECS 11-28'!J48*2.54</f>
        <v>10.16</v>
      </c>
      <c r="K48" s="173">
        <f>'GRADED SPECS 11-28'!K48*2.54</f>
        <v>10.16</v>
      </c>
      <c r="L48" s="173">
        <f>'GRADED SPECS 11-28'!L48*2.54</f>
        <v>10.16</v>
      </c>
      <c r="M48" s="173">
        <f>'GRADED SPECS 11-28'!M48*2.54</f>
        <v>10.16</v>
      </c>
      <c r="N48" s="173">
        <f>'GRADED SPECS 11-28'!N48*2.54</f>
        <v>10.16</v>
      </c>
      <c r="O48" s="229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8" customHeight="1" spans="1:26">
      <c r="A49" s="84"/>
      <c r="B49" s="178" t="s">
        <v>114</v>
      </c>
      <c r="C49" s="146"/>
      <c r="D49" s="199" t="s">
        <v>115</v>
      </c>
      <c r="E49" s="200">
        <v>0.25</v>
      </c>
      <c r="F49" s="173">
        <f>'GRADED SPECS 11-28'!F49*2.54</f>
        <v>15.24</v>
      </c>
      <c r="G49" s="173">
        <f>'GRADED SPECS 11-28'!G49*2.54</f>
        <v>15.24</v>
      </c>
      <c r="H49" s="173">
        <f>'GRADED SPECS 11-28'!H49*2.54</f>
        <v>15.24</v>
      </c>
      <c r="I49" s="173">
        <f>'GRADED SPECS 11-28'!I49*2.54</f>
        <v>15.24</v>
      </c>
      <c r="J49" s="173">
        <f>'GRADED SPECS 11-28'!J49*2.54</f>
        <v>15.24</v>
      </c>
      <c r="K49" s="173">
        <f>'GRADED SPECS 11-28'!K49*2.54</f>
        <v>15.24</v>
      </c>
      <c r="L49" s="173">
        <f>'GRADED SPECS 11-28'!L49*2.54</f>
        <v>16.51</v>
      </c>
      <c r="M49" s="173">
        <f>'GRADED SPECS 11-28'!M49*2.54</f>
        <v>16.51</v>
      </c>
      <c r="N49" s="173">
        <f>'GRADED SPECS 11-28'!N49*2.54</f>
        <v>16.51</v>
      </c>
      <c r="O49" s="229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8" customHeight="1" spans="1:26">
      <c r="A50" s="201"/>
      <c r="B50" s="202" t="s">
        <v>116</v>
      </c>
      <c r="C50" s="203"/>
      <c r="D50" s="192" t="s">
        <v>117</v>
      </c>
      <c r="E50" s="204">
        <v>0.25</v>
      </c>
      <c r="F50" s="173">
        <f>'GRADED SPECS 11-28'!F50*2.54</f>
        <v>34.29</v>
      </c>
      <c r="G50" s="173">
        <f>'GRADED SPECS 11-28'!G50*2.54</f>
        <v>34.29</v>
      </c>
      <c r="H50" s="173">
        <f>'GRADED SPECS 11-28'!H50*2.54</f>
        <v>35.56</v>
      </c>
      <c r="I50" s="173">
        <f>'GRADED SPECS 11-28'!I50*2.54</f>
        <v>35.56</v>
      </c>
      <c r="J50" s="173">
        <f>'GRADED SPECS 11-28'!J50*2.54</f>
        <v>36.83</v>
      </c>
      <c r="K50" s="173">
        <f>'GRADED SPECS 11-28'!K50*2.54</f>
        <v>36.83</v>
      </c>
      <c r="L50" s="173">
        <f>'GRADED SPECS 11-28'!L50*2.54</f>
        <v>40.64</v>
      </c>
      <c r="M50" s="173">
        <f>'GRADED SPECS 11-28'!M50*2.54</f>
        <v>40.64</v>
      </c>
      <c r="N50" s="173">
        <f>'GRADED SPECS 11-28'!N50*2.54</f>
        <v>41.91</v>
      </c>
      <c r="O50" s="229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8" customHeight="1" spans="1:26">
      <c r="A51" s="201"/>
      <c r="B51" s="178" t="s">
        <v>118</v>
      </c>
      <c r="C51" s="146"/>
      <c r="D51" s="192" t="s">
        <v>119</v>
      </c>
      <c r="E51" s="204">
        <v>0.25</v>
      </c>
      <c r="F51" s="173">
        <f>'GRADED SPECS 11-28'!F51*2.54</f>
        <v>36.83</v>
      </c>
      <c r="G51" s="173">
        <f>'GRADED SPECS 11-28'!G51*2.54</f>
        <v>36.83</v>
      </c>
      <c r="H51" s="173">
        <f>'GRADED SPECS 11-28'!H51*2.54</f>
        <v>38.1</v>
      </c>
      <c r="I51" s="173">
        <f>'GRADED SPECS 11-28'!I51*2.54</f>
        <v>38.1</v>
      </c>
      <c r="J51" s="173">
        <f>'GRADED SPECS 11-28'!J51*2.54</f>
        <v>39.37</v>
      </c>
      <c r="K51" s="173">
        <f>'GRADED SPECS 11-28'!K51*2.54</f>
        <v>39.37</v>
      </c>
      <c r="L51" s="173">
        <f>'GRADED SPECS 11-28'!L51*2.54</f>
        <v>43.18</v>
      </c>
      <c r="M51" s="173">
        <f>'GRADED SPECS 11-28'!M51*2.54</f>
        <v>43.18</v>
      </c>
      <c r="N51" s="173">
        <f>'GRADED SPECS 11-28'!N51*2.54</f>
        <v>44.45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8" customHeight="1" spans="1:26">
      <c r="A52" s="201"/>
      <c r="B52" s="178"/>
      <c r="C52" s="146"/>
      <c r="D52" s="192"/>
      <c r="E52" s="204"/>
      <c r="F52" s="173"/>
      <c r="G52" s="173"/>
      <c r="H52" s="173"/>
      <c r="I52" s="173"/>
      <c r="J52" s="173"/>
      <c r="K52" s="173"/>
      <c r="L52" s="173"/>
      <c r="M52" s="173"/>
      <c r="N52" s="17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8" customHeight="1" spans="1:26">
      <c r="A53" s="201"/>
      <c r="B53" s="205" t="s">
        <v>120</v>
      </c>
      <c r="C53" s="203"/>
      <c r="D53" s="206" t="s">
        <v>121</v>
      </c>
      <c r="E53" s="207">
        <v>0.125</v>
      </c>
      <c r="F53" s="173">
        <f>'GRADED SPECS 11-28'!F53*2.54</f>
        <v>22.225</v>
      </c>
      <c r="G53" s="173">
        <f>'GRADED SPECS 11-28'!G53*2.54</f>
        <v>23.495</v>
      </c>
      <c r="H53" s="173">
        <f>'GRADED SPECS 11-28'!H53*2.54</f>
        <v>24.765</v>
      </c>
      <c r="I53" s="173">
        <f>'GRADED SPECS 11-28'!I53*2.54</f>
        <v>26.035</v>
      </c>
      <c r="J53" s="173">
        <f>'GRADED SPECS 11-28'!J53*2.54</f>
        <v>27.305</v>
      </c>
      <c r="K53" s="173">
        <f>'GRADED SPECS 11-28'!K53*2.54</f>
        <v>28.575</v>
      </c>
      <c r="L53" s="173">
        <f>'GRADED SPECS 11-28'!L53*2.54</f>
        <v>37.465</v>
      </c>
      <c r="M53" s="173">
        <f>'GRADED SPECS 11-28'!M53*2.54</f>
        <v>39.37</v>
      </c>
      <c r="N53" s="173">
        <f>'GRADED SPECS 11-28'!N53*2.54</f>
        <v>41.275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6.35" spans="1:26">
      <c r="A54" s="96"/>
      <c r="B54" s="208"/>
      <c r="C54" s="209"/>
      <c r="D54" s="210"/>
      <c r="E54" s="211"/>
      <c r="F54" s="212"/>
      <c r="G54" s="213"/>
      <c r="H54" s="214"/>
      <c r="I54" s="213"/>
      <c r="J54" s="213"/>
      <c r="K54" s="231"/>
      <c r="L54" s="232"/>
      <c r="M54" s="233"/>
      <c r="N54" s="234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6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6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6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6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6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6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6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6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6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6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6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6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6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6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6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6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6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6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6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6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6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6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6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6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6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6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6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6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6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6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6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6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6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6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6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6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6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6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6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6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6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6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6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6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6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6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6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6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6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6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6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6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6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6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6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6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6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6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6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6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6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6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6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6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6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6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6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6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6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6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6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6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6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6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6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6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6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6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6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6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6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6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6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6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6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6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6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6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6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6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6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6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6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6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6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6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6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6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6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6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6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6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6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6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6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6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6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6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6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6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6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6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6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6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6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6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6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6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6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6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6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6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6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6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6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6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6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6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6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6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6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6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6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6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6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6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6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6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6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6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6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6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6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6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6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6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6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6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6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6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6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6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6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6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6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6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6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6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6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6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6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6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6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6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6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6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6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6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6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6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6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6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6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6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6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6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6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6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6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6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6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6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6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6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6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6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6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6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6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6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6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6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6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6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6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6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6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6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6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6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6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6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6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6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6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6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6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6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6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6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6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6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6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6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6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6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6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6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6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6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6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6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6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6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6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6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6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6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6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6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6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6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6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6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6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6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6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6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6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6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6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6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6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6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6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6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6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6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6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6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6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6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6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6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6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6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6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6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6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6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6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6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6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6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6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6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6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6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6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6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6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6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6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6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6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6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6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6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6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6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6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6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6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6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6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6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6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6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6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6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6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6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6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6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6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6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6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6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6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6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6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6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6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6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6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6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6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6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6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6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6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6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6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6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6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6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6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6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6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6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6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6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6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6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6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6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6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6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6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6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6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6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6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6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6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6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6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6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6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6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6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6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6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6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6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6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6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6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6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6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6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6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6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6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6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6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6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6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6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6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6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6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6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6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6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6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6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6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6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6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6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6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6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6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6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6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6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6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6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6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6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6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6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6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6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6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6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6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6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6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6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6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6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6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6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6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6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6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6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6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6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6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6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6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6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6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6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6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6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6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6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6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6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6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6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6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6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6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6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6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6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6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6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6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6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6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6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6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6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6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6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6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6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6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6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6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6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6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6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6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6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6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6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6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6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6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6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6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6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6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6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6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6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6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6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6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6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6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6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6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6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6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6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6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6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6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6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6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6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6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6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6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6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6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6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6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6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6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6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6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6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6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6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6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6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6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6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6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6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6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6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6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6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6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6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6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6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6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6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6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6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6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6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6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6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6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6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6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6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6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6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6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6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6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6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6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6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6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6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6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6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6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6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6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6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6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6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6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6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6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6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6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6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6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6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6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6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6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6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6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6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6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6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6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6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6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6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6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6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6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6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6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6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6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6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6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6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6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6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6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6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6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6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6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6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6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6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6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6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6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6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6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6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6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6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6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6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6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6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6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6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6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6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6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6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6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6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6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6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6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6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6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6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6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6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6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6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6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6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6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6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6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6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6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6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6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6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6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6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6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6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6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6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6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6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6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6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6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6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6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6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6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6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6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6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6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6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6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6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6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6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6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6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6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6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6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6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6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6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6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6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6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6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6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6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6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6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6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6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6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6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6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6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6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6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6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6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6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6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6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6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6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6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6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6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6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6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6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6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6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6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6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6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6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6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6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6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6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6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6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6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6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6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6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6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6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6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6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6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6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6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6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6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6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6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6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6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6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6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6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6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6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6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6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6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6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6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6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6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6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6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6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6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6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6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6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6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6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6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6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6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6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6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6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6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6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6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6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6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6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6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6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6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6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6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6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6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6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6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6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6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6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6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6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6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6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6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6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6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6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6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6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6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6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6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6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6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6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6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6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6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6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6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6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6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6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6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6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6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6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6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6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6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6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6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6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6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6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6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6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6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6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6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6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6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6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6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6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6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6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6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6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6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6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6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6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6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6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6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6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6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6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6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6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6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6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6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6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6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6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6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6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6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6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6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6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6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6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6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6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6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6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6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6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6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6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6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6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6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6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6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6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6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6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6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6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6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6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6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6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6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6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6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6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6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6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6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6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6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6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6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6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6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6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6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6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6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6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6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6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6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6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6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6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6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6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6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6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6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6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6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6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6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6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6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6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6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6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6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6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6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6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6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6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6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6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6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6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6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6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6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6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6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6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6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6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6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6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6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6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6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6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6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6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6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6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6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6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6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6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6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6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6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6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6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6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6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6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6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6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6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6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6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6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6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6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6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6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6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6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6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6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6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6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6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6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6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6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6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6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6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6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6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6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6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6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6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6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6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6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6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ht="15.6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ht="15.6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</sheetData>
  <mergeCells count="70">
    <mergeCell ref="A1:N1"/>
    <mergeCell ref="A2:B2"/>
    <mergeCell ref="C2:D2"/>
    <mergeCell ref="E2:G2"/>
    <mergeCell ref="H2:N2"/>
    <mergeCell ref="A3:B3"/>
    <mergeCell ref="C3:D3"/>
    <mergeCell ref="E3:G3"/>
    <mergeCell ref="H3:N3"/>
    <mergeCell ref="A4:B4"/>
    <mergeCell ref="C4:D4"/>
    <mergeCell ref="E4:G4"/>
    <mergeCell ref="H4:N4"/>
    <mergeCell ref="A5:B5"/>
    <mergeCell ref="C5:D5"/>
    <mergeCell ref="E5:G5"/>
    <mergeCell ref="H5:N5"/>
    <mergeCell ref="A6:B6"/>
    <mergeCell ref="C6:D6"/>
    <mergeCell ref="E6:G6"/>
    <mergeCell ref="H6:N6"/>
    <mergeCell ref="A7:B7"/>
    <mergeCell ref="C7:D7"/>
    <mergeCell ref="E7:G7"/>
    <mergeCell ref="H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7:C37"/>
    <mergeCell ref="B38:C38"/>
    <mergeCell ref="B39:C39"/>
    <mergeCell ref="B40:C40"/>
    <mergeCell ref="B41:C41"/>
    <mergeCell ref="B42:C42"/>
    <mergeCell ref="B43:C43"/>
    <mergeCell ref="B44:C44"/>
    <mergeCell ref="B47:C47"/>
    <mergeCell ref="B48:C48"/>
    <mergeCell ref="B49:C49"/>
    <mergeCell ref="B50:C50"/>
    <mergeCell ref="B51:C51"/>
    <mergeCell ref="B52:C52"/>
    <mergeCell ref="B53:C53"/>
    <mergeCell ref="B54:C54"/>
  </mergeCells>
  <pageMargins left="0.75" right="0.354166666666667" top="0.275" bottom="0.314583333333333" header="0.5" footer="0.5"/>
  <pageSetup paperSize="9" scale="38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C6" sqref="C6:N6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0</v>
      </c>
      <c r="B2" s="4"/>
      <c r="C2" s="9" t="s">
        <v>122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3</v>
      </c>
      <c r="Q3" s="6"/>
      <c r="R3" s="6"/>
      <c r="S3" s="4"/>
      <c r="T3" s="9" t="s">
        <v>23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123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5</v>
      </c>
      <c r="Q4" s="6"/>
      <c r="R4" s="6"/>
      <c r="S4" s="4"/>
      <c r="T4" s="9" t="s">
        <v>124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33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35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36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37</v>
      </c>
      <c r="B9" s="71" t="s">
        <v>38</v>
      </c>
      <c r="C9" s="49"/>
      <c r="D9" s="72" t="s">
        <v>39</v>
      </c>
      <c r="E9" s="73" t="s">
        <v>40</v>
      </c>
      <c r="F9" s="74"/>
      <c r="G9" s="75"/>
      <c r="H9" s="76" t="s">
        <v>125</v>
      </c>
      <c r="I9" s="105" t="s">
        <v>126</v>
      </c>
      <c r="J9" s="105"/>
      <c r="K9" s="105" t="s">
        <v>126</v>
      </c>
      <c r="L9" s="106" t="s">
        <v>127</v>
      </c>
      <c r="M9" s="105" t="s">
        <v>126</v>
      </c>
      <c r="N9" s="105"/>
      <c r="O9" s="105" t="s">
        <v>126</v>
      </c>
      <c r="P9" s="107" t="s">
        <v>128</v>
      </c>
      <c r="Q9" s="105" t="s">
        <v>126</v>
      </c>
      <c r="R9" s="105"/>
      <c r="S9" s="105" t="s">
        <v>126</v>
      </c>
      <c r="T9" s="123" t="s">
        <v>129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130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131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132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133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134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135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136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137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138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139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140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141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142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143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144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145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146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147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148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149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150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151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152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153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C6" sqref="C6:E6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124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37</v>
      </c>
      <c r="B8" s="12" t="s">
        <v>38</v>
      </c>
      <c r="C8" s="6"/>
      <c r="D8" s="4"/>
      <c r="E8" s="12" t="s">
        <v>39</v>
      </c>
      <c r="F8" s="11" t="s">
        <v>155</v>
      </c>
      <c r="G8" s="13" t="s">
        <v>156</v>
      </c>
      <c r="H8" s="11" t="s">
        <v>157</v>
      </c>
      <c r="I8" s="11" t="s">
        <v>158</v>
      </c>
      <c r="J8" s="50" t="s">
        <v>159</v>
      </c>
      <c r="K8" s="11" t="s">
        <v>160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161</v>
      </c>
      <c r="B9" s="15" t="s">
        <v>94</v>
      </c>
      <c r="C9" s="6"/>
      <c r="D9" s="4"/>
      <c r="E9" s="16" t="s">
        <v>162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163</v>
      </c>
      <c r="B10" s="15" t="s">
        <v>164</v>
      </c>
      <c r="C10" s="6"/>
      <c r="D10" s="4"/>
      <c r="E10" s="20" t="s">
        <v>165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166</v>
      </c>
    </row>
    <row r="11" ht="15.75" customHeight="1" spans="1:11">
      <c r="A11" s="14" t="s">
        <v>167</v>
      </c>
      <c r="B11" s="15" t="s">
        <v>168</v>
      </c>
      <c r="C11" s="6"/>
      <c r="D11" s="4"/>
      <c r="E11" s="20" t="s">
        <v>169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170</v>
      </c>
    </row>
    <row r="12" ht="15.75" customHeight="1" spans="1:11">
      <c r="A12" s="14" t="s">
        <v>171</v>
      </c>
      <c r="B12" s="15" t="s">
        <v>172</v>
      </c>
      <c r="C12" s="6"/>
      <c r="D12" s="4"/>
      <c r="E12" s="20" t="s">
        <v>173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174</v>
      </c>
    </row>
    <row r="13" ht="15.75" customHeight="1" spans="1:11">
      <c r="A13" s="14" t="s">
        <v>175</v>
      </c>
      <c r="B13" s="22" t="s">
        <v>176</v>
      </c>
      <c r="C13" s="6"/>
      <c r="D13" s="4"/>
      <c r="E13" s="23" t="s">
        <v>177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178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166</v>
      </c>
    </row>
    <row r="15" ht="15.75" customHeight="1" spans="1:11">
      <c r="A15" s="14" t="s">
        <v>179</v>
      </c>
      <c r="B15" s="22" t="s">
        <v>180</v>
      </c>
      <c r="C15" s="6"/>
      <c r="D15" s="4"/>
      <c r="E15" s="20" t="s">
        <v>181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166</v>
      </c>
    </row>
    <row r="16" ht="15.75" customHeight="1" spans="1:11">
      <c r="A16" s="14" t="s">
        <v>182</v>
      </c>
      <c r="B16" s="22" t="s">
        <v>183</v>
      </c>
      <c r="C16" s="6"/>
      <c r="D16" s="4"/>
      <c r="E16" s="20" t="s">
        <v>184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185</v>
      </c>
      <c r="B17" s="22" t="s">
        <v>186</v>
      </c>
      <c r="C17" s="6"/>
      <c r="D17" s="4"/>
      <c r="E17" s="20" t="s">
        <v>77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166</v>
      </c>
    </row>
    <row r="18" ht="15.75" customHeight="1" spans="1:11">
      <c r="A18" s="14" t="s">
        <v>187</v>
      </c>
      <c r="B18" s="22" t="s">
        <v>188</v>
      </c>
      <c r="C18" s="6"/>
      <c r="D18" s="4"/>
      <c r="E18" s="20" t="s">
        <v>189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166</v>
      </c>
    </row>
    <row r="19" ht="15.75" customHeight="1" spans="1:11">
      <c r="A19" s="14" t="s">
        <v>190</v>
      </c>
      <c r="B19" s="22" t="s">
        <v>191</v>
      </c>
      <c r="C19" s="6"/>
      <c r="D19" s="4"/>
      <c r="E19" s="22" t="s">
        <v>192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170</v>
      </c>
    </row>
    <row r="20" ht="15.75" customHeight="1" spans="1:11">
      <c r="A20" s="24" t="s">
        <v>193</v>
      </c>
      <c r="B20" s="22" t="s">
        <v>194</v>
      </c>
      <c r="C20" s="6"/>
      <c r="D20" s="4"/>
      <c r="E20" s="25" t="s">
        <v>195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170</v>
      </c>
    </row>
    <row r="21" ht="15.75" customHeight="1" spans="1:11">
      <c r="A21" s="14" t="s">
        <v>196</v>
      </c>
      <c r="B21" s="22" t="s">
        <v>96</v>
      </c>
      <c r="C21" s="6"/>
      <c r="D21" s="4"/>
      <c r="E21" s="23" t="s">
        <v>97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197</v>
      </c>
      <c r="B22" s="22" t="s">
        <v>98</v>
      </c>
      <c r="C22" s="6"/>
      <c r="D22" s="4"/>
      <c r="E22" s="14" t="s">
        <v>99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166</v>
      </c>
    </row>
    <row r="23" ht="15.75" customHeight="1" spans="1:11">
      <c r="A23" s="24" t="s">
        <v>198</v>
      </c>
      <c r="B23" s="22" t="s">
        <v>199</v>
      </c>
      <c r="C23" s="6"/>
      <c r="D23" s="4"/>
      <c r="E23" s="14" t="s">
        <v>200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201</v>
      </c>
      <c r="B24" s="22" t="s">
        <v>202</v>
      </c>
      <c r="C24" s="6"/>
      <c r="D24" s="4"/>
      <c r="E24" s="14" t="s">
        <v>203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204</v>
      </c>
      <c r="B25" s="22" t="s">
        <v>205</v>
      </c>
      <c r="C25" s="6"/>
      <c r="D25" s="4"/>
      <c r="E25" s="14" t="s">
        <v>206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170</v>
      </c>
    </row>
    <row r="26" ht="15.75" customHeight="1" spans="1:11">
      <c r="A26" s="24" t="s">
        <v>207</v>
      </c>
      <c r="B26" s="22" t="s">
        <v>208</v>
      </c>
      <c r="C26" s="6"/>
      <c r="D26" s="4"/>
      <c r="E26" s="14" t="s">
        <v>209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166</v>
      </c>
    </row>
    <row r="27" ht="15.75" customHeight="1" spans="1:11">
      <c r="A27" s="24"/>
      <c r="B27" s="22" t="s">
        <v>210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166</v>
      </c>
    </row>
    <row r="28" ht="15.75" customHeight="1" spans="1:11">
      <c r="A28" s="24"/>
      <c r="B28" s="22" t="s">
        <v>211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166</v>
      </c>
    </row>
    <row r="29" ht="15.75" customHeight="1" spans="1:11">
      <c r="A29" s="24" t="s">
        <v>212</v>
      </c>
      <c r="B29" s="22" t="s">
        <v>213</v>
      </c>
      <c r="C29" s="6"/>
      <c r="D29" s="4"/>
      <c r="E29" s="14" t="s">
        <v>214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215</v>
      </c>
      <c r="B30" s="22" t="s">
        <v>216</v>
      </c>
      <c r="C30" s="6"/>
      <c r="D30" s="4"/>
      <c r="E30" s="14" t="s">
        <v>105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166</v>
      </c>
    </row>
    <row r="31" ht="15.75" customHeight="1" spans="1:11">
      <c r="A31" s="24" t="s">
        <v>217</v>
      </c>
      <c r="B31" s="22" t="s">
        <v>218</v>
      </c>
      <c r="C31" s="6"/>
      <c r="D31" s="4"/>
      <c r="E31" s="14" t="s">
        <v>219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220</v>
      </c>
      <c r="B32" s="22" t="s">
        <v>221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174</v>
      </c>
    </row>
    <row r="33" ht="15.75" customHeight="1" spans="1:11">
      <c r="A33" s="26" t="s">
        <v>222</v>
      </c>
      <c r="B33" s="22" t="s">
        <v>223</v>
      </c>
      <c r="C33" s="6"/>
      <c r="D33" s="4"/>
      <c r="E33" s="28" t="s">
        <v>224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174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225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226</v>
      </c>
      <c r="B37" s="34"/>
      <c r="C37" s="34"/>
      <c r="D37" s="34"/>
      <c r="E37" s="35"/>
      <c r="F37" s="36" t="s">
        <v>227</v>
      </c>
      <c r="G37" s="34"/>
      <c r="H37" s="34"/>
      <c r="I37" s="34"/>
      <c r="J37" s="34"/>
      <c r="K37" s="55"/>
    </row>
    <row r="38" ht="15.75" customHeight="1" spans="1:11">
      <c r="A38" s="37" t="s">
        <v>228</v>
      </c>
      <c r="B38" s="6"/>
      <c r="C38" s="6"/>
      <c r="D38" s="6"/>
      <c r="E38" s="4"/>
      <c r="F38" s="38" t="s">
        <v>229</v>
      </c>
      <c r="G38" s="6"/>
      <c r="H38" s="6"/>
      <c r="I38" s="6"/>
      <c r="J38" s="6"/>
      <c r="K38" s="56"/>
    </row>
    <row r="39" ht="15.75" customHeight="1" spans="1:11">
      <c r="A39" s="39" t="s">
        <v>230</v>
      </c>
      <c r="B39" s="40"/>
      <c r="C39" s="40"/>
      <c r="D39" s="40"/>
      <c r="E39" s="41"/>
      <c r="F39" s="42" t="s">
        <v>231</v>
      </c>
      <c r="G39" s="40"/>
      <c r="H39" s="40"/>
      <c r="I39" s="40"/>
      <c r="J39" s="40"/>
      <c r="K39" s="57"/>
    </row>
    <row r="40" ht="15.75" customHeight="1" spans="1:11">
      <c r="A40" s="43" t="s">
        <v>232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233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234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235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236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237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C6" sqref="C6:E6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124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9" t="s">
        <v>48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37</v>
      </c>
      <c r="B8" s="12" t="s">
        <v>38</v>
      </c>
      <c r="C8" s="6"/>
      <c r="D8" s="4"/>
      <c r="E8" s="12" t="s">
        <v>39</v>
      </c>
      <c r="F8" s="11" t="s">
        <v>155</v>
      </c>
      <c r="G8" s="13" t="s">
        <v>156</v>
      </c>
      <c r="H8" s="11" t="s">
        <v>157</v>
      </c>
      <c r="I8" s="11" t="s">
        <v>158</v>
      </c>
      <c r="J8" s="50" t="s">
        <v>159</v>
      </c>
      <c r="K8" s="11" t="s">
        <v>160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161</v>
      </c>
      <c r="B9" s="15" t="s">
        <v>94</v>
      </c>
      <c r="C9" s="6"/>
      <c r="D9" s="4"/>
      <c r="E9" s="16" t="s">
        <v>162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170</v>
      </c>
    </row>
    <row r="10" ht="15.75" customHeight="1" spans="1:11">
      <c r="A10" s="14" t="s">
        <v>163</v>
      </c>
      <c r="B10" s="15" t="s">
        <v>164</v>
      </c>
      <c r="C10" s="6"/>
      <c r="D10" s="4"/>
      <c r="E10" s="20" t="s">
        <v>165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170</v>
      </c>
    </row>
    <row r="11" ht="15.75" customHeight="1" spans="1:11">
      <c r="A11" s="14" t="s">
        <v>167</v>
      </c>
      <c r="B11" s="15" t="s">
        <v>168</v>
      </c>
      <c r="C11" s="6"/>
      <c r="D11" s="4"/>
      <c r="E11" s="20" t="s">
        <v>169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170</v>
      </c>
    </row>
    <row r="12" ht="15.75" customHeight="1" spans="1:11">
      <c r="A12" s="14" t="s">
        <v>171</v>
      </c>
      <c r="B12" s="15" t="s">
        <v>172</v>
      </c>
      <c r="C12" s="6"/>
      <c r="D12" s="4"/>
      <c r="E12" s="20" t="s">
        <v>173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170</v>
      </c>
    </row>
    <row r="13" ht="15.75" customHeight="1" spans="1:11">
      <c r="A13" s="14" t="s">
        <v>175</v>
      </c>
      <c r="B13" s="22" t="s">
        <v>176</v>
      </c>
      <c r="C13" s="6"/>
      <c r="D13" s="4"/>
      <c r="E13" s="23" t="s">
        <v>177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170</v>
      </c>
    </row>
    <row r="14" ht="15.75" customHeight="1" spans="1:11">
      <c r="A14" s="14"/>
      <c r="B14" s="22" t="s">
        <v>178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174</v>
      </c>
    </row>
    <row r="15" ht="15.75" customHeight="1" spans="1:11">
      <c r="A15" s="14" t="s">
        <v>179</v>
      </c>
      <c r="B15" s="22" t="s">
        <v>180</v>
      </c>
      <c r="C15" s="6"/>
      <c r="D15" s="4"/>
      <c r="E15" s="20" t="s">
        <v>181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166</v>
      </c>
    </row>
    <row r="16" ht="15.75" customHeight="1" spans="1:11">
      <c r="A16" s="14" t="s">
        <v>182</v>
      </c>
      <c r="B16" s="22" t="s">
        <v>183</v>
      </c>
      <c r="C16" s="6"/>
      <c r="D16" s="4"/>
      <c r="E16" s="20" t="s">
        <v>184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238</v>
      </c>
    </row>
    <row r="17" ht="15.75" customHeight="1" spans="1:11">
      <c r="A17" s="14" t="s">
        <v>185</v>
      </c>
      <c r="B17" s="22" t="s">
        <v>186</v>
      </c>
      <c r="C17" s="6"/>
      <c r="D17" s="4"/>
      <c r="E17" s="20" t="s">
        <v>77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170</v>
      </c>
    </row>
    <row r="18" ht="15.75" customHeight="1" spans="1:11">
      <c r="A18" s="14" t="s">
        <v>187</v>
      </c>
      <c r="B18" s="22" t="s">
        <v>188</v>
      </c>
      <c r="C18" s="6"/>
      <c r="D18" s="4"/>
      <c r="E18" s="20" t="s">
        <v>189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170</v>
      </c>
    </row>
    <row r="19" ht="15.75" customHeight="1" spans="1:11">
      <c r="A19" s="14" t="s">
        <v>190</v>
      </c>
      <c r="B19" s="22" t="s">
        <v>191</v>
      </c>
      <c r="C19" s="6"/>
      <c r="D19" s="4"/>
      <c r="E19" s="22" t="s">
        <v>192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170</v>
      </c>
    </row>
    <row r="20" ht="15.75" customHeight="1" spans="1:11">
      <c r="A20" s="24" t="s">
        <v>193</v>
      </c>
      <c r="B20" s="22" t="s">
        <v>194</v>
      </c>
      <c r="C20" s="6"/>
      <c r="D20" s="4"/>
      <c r="E20" s="25" t="s">
        <v>195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170</v>
      </c>
    </row>
    <row r="21" ht="15.75" customHeight="1" spans="1:11">
      <c r="A21" s="14" t="s">
        <v>196</v>
      </c>
      <c r="B21" s="22" t="s">
        <v>96</v>
      </c>
      <c r="C21" s="6"/>
      <c r="D21" s="4"/>
      <c r="E21" s="23" t="s">
        <v>97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170</v>
      </c>
    </row>
    <row r="22" ht="15.75" customHeight="1" spans="1:11">
      <c r="A22" s="14" t="s">
        <v>197</v>
      </c>
      <c r="B22" s="22" t="s">
        <v>98</v>
      </c>
      <c r="C22" s="6"/>
      <c r="D22" s="4"/>
      <c r="E22" s="14" t="s">
        <v>99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170</v>
      </c>
    </row>
    <row r="23" ht="15.75" customHeight="1" spans="1:11">
      <c r="A23" s="24" t="s">
        <v>198</v>
      </c>
      <c r="B23" s="22" t="s">
        <v>199</v>
      </c>
      <c r="C23" s="6"/>
      <c r="D23" s="4"/>
      <c r="E23" s="14" t="s">
        <v>200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201</v>
      </c>
      <c r="B24" s="22" t="s">
        <v>202</v>
      </c>
      <c r="C24" s="6"/>
      <c r="D24" s="4"/>
      <c r="E24" s="14" t="s">
        <v>203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204</v>
      </c>
      <c r="B25" s="22" t="s">
        <v>205</v>
      </c>
      <c r="C25" s="6"/>
      <c r="D25" s="4"/>
      <c r="E25" s="14" t="s">
        <v>206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207</v>
      </c>
      <c r="B26" s="22" t="s">
        <v>208</v>
      </c>
      <c r="C26" s="6"/>
      <c r="D26" s="4"/>
      <c r="E26" s="14" t="s">
        <v>209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170</v>
      </c>
    </row>
    <row r="27" ht="15.75" customHeight="1" spans="1:11">
      <c r="A27" s="24"/>
      <c r="B27" s="22" t="s">
        <v>210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166</v>
      </c>
    </row>
    <row r="28" ht="15.75" customHeight="1" spans="1:11">
      <c r="A28" s="24"/>
      <c r="B28" s="22" t="s">
        <v>211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166</v>
      </c>
    </row>
    <row r="29" ht="15.75" customHeight="1" spans="1:11">
      <c r="A29" s="24" t="s">
        <v>212</v>
      </c>
      <c r="B29" s="22" t="s">
        <v>213</v>
      </c>
      <c r="C29" s="6"/>
      <c r="D29" s="4"/>
      <c r="E29" s="14" t="s">
        <v>214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170</v>
      </c>
    </row>
    <row r="30" ht="15.75" customHeight="1" spans="1:11">
      <c r="A30" s="24" t="s">
        <v>215</v>
      </c>
      <c r="B30" s="22" t="s">
        <v>216</v>
      </c>
      <c r="C30" s="6"/>
      <c r="D30" s="4"/>
      <c r="E30" s="14" t="s">
        <v>105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170</v>
      </c>
    </row>
    <row r="31" ht="15.75" customHeight="1" spans="1:11">
      <c r="A31" s="24" t="s">
        <v>217</v>
      </c>
      <c r="B31" s="22" t="s">
        <v>218</v>
      </c>
      <c r="C31" s="6"/>
      <c r="D31" s="4"/>
      <c r="E31" s="14" t="s">
        <v>219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170</v>
      </c>
    </row>
    <row r="32" ht="15.75" customHeight="1" spans="1:11">
      <c r="A32" s="26" t="s">
        <v>220</v>
      </c>
      <c r="B32" s="22" t="s">
        <v>221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170</v>
      </c>
    </row>
    <row r="33" ht="15.75" customHeight="1" spans="1:11">
      <c r="A33" s="26" t="s">
        <v>222</v>
      </c>
      <c r="B33" s="22" t="s">
        <v>223</v>
      </c>
      <c r="C33" s="6"/>
      <c r="D33" s="4"/>
      <c r="E33" s="28" t="s">
        <v>224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170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225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226</v>
      </c>
      <c r="B37" s="34"/>
      <c r="C37" s="34"/>
      <c r="D37" s="34"/>
      <c r="E37" s="35"/>
      <c r="F37" s="36" t="s">
        <v>239</v>
      </c>
      <c r="G37" s="34"/>
      <c r="H37" s="34"/>
      <c r="I37" s="34"/>
      <c r="J37" s="34"/>
      <c r="K37" s="55"/>
    </row>
    <row r="38" ht="15.75" customHeight="1" spans="1:11">
      <c r="A38" s="37" t="s">
        <v>228</v>
      </c>
      <c r="B38" s="6"/>
      <c r="C38" s="6"/>
      <c r="D38" s="6"/>
      <c r="E38" s="4"/>
      <c r="F38" s="38" t="s">
        <v>229</v>
      </c>
      <c r="G38" s="6"/>
      <c r="H38" s="6"/>
      <c r="I38" s="6"/>
      <c r="J38" s="6"/>
      <c r="K38" s="56"/>
    </row>
    <row r="39" ht="15.75" customHeight="1" spans="1:11">
      <c r="A39" s="39" t="s">
        <v>230</v>
      </c>
      <c r="B39" s="40"/>
      <c r="C39" s="40"/>
      <c r="D39" s="40"/>
      <c r="E39" s="41"/>
      <c r="F39" s="42" t="s">
        <v>231</v>
      </c>
      <c r="G39" s="40"/>
      <c r="H39" s="40"/>
      <c r="I39" s="40"/>
      <c r="J39" s="40"/>
      <c r="K39" s="57"/>
    </row>
    <row r="40" ht="15.75" customHeight="1" spans="1:11">
      <c r="A40" s="43" t="s">
        <v>232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233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234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235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236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237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STYLE HISTORY</vt:lpstr>
      <vt:lpstr>GRADED SPECS 11-28</vt:lpstr>
      <vt:lpstr>GRADED SPECS 11-28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2021-03-10T21:48:00Z</dcterms:created>
  <dcterms:modified xsi:type="dcterms:W3CDTF">2023-06-21T10:04:53Z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16550588EB0849F1BD840F5D7A10DF5A</vt:lpwstr>
  </property>
</Properties>
</file>