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8855"/>
  </bookViews>
  <sheets>
    <sheet name="GRADED SPECS 4-21-23" sheetId="15" r:id="rId1"/>
    <sheet name="GRADED SPECS 4-21-23 (cm)" sheetId="16" r:id="rId2"/>
    <sheet name="GRADED SPECS (2)" sheetId="7" state="hidden" r:id="rId3"/>
    <sheet name="PP SAMPLE" sheetId="8" state="hidden" r:id="rId4"/>
    <sheet name="PP SAMPLE (2X)" sheetId="9" state="hidden" r:id="rId5"/>
  </sheets>
  <externalReferences>
    <externalReference r:id="rId6"/>
  </externalReferences>
  <definedNames>
    <definedName name="Contract_No" localSheetId="2">#REF!</definedName>
    <definedName name="Contract_No">#REF!</definedName>
    <definedName name="PROBLEM">#REF!</definedName>
    <definedName name="Z_8114DFCC_A971_5F4F_A611_B1A05A9EE44E_.wvu.PrintArea" localSheetId="3">'PP SAMPLE'!$A$1:$K$105</definedName>
    <definedName name="Z_8114DFCC_A971_5F4F_A611_B1A05A9EE44E_.wvu.PrintArea" localSheetId="4">'PP SAMPLE (2X)'!$A$1:$K$116</definedName>
    <definedName name="Z_8114DFCC_A971_5F4F_A611_B1A05A9EE44E_.wvu.PrintTitles" localSheetId="2">'GRADED SPECS (2)'!$1:$6</definedName>
    <definedName name="Z_8114DFCC_A971_5F4F_A611_B1A05A9EE44E_.wvu.PrintTitles" localSheetId="3">'PP SAMPLE'!$1:$6</definedName>
    <definedName name="Z_8114DFCC_A971_5F4F_A611_B1A05A9EE44E_.wvu.PrintTitles" localSheetId="4">'PP SAMPLE (2X)'!$1:$6</definedName>
  </definedNames>
  <calcPr calcId="144525"/>
</workbook>
</file>

<file path=xl/sharedStrings.xml><?xml version="1.0" encoding="utf-8"?>
<sst xmlns="http://schemas.openxmlformats.org/spreadsheetml/2006/main" count="503" uniqueCount="224">
  <si>
    <t>STYLE #:</t>
  </si>
  <si>
    <t>DATE CREATED:</t>
  </si>
  <si>
    <t>COLOR:</t>
  </si>
  <si>
    <t>FIT DATE:</t>
  </si>
  <si>
    <t>MAIN FABRIC:</t>
  </si>
  <si>
    <t>DESIGNER:</t>
  </si>
  <si>
    <t>MAI</t>
  </si>
  <si>
    <t>CONTRAST FABRIC A:</t>
  </si>
  <si>
    <t>TECHNICAL DESIGNER:</t>
  </si>
  <si>
    <t>MARIA</t>
  </si>
  <si>
    <t>LINING:</t>
  </si>
  <si>
    <t>SAMPLE SIZE:</t>
  </si>
  <si>
    <t>MED, 2X</t>
  </si>
  <si>
    <t>FACTORY/VENDOR:</t>
  </si>
  <si>
    <t>COLLECTION/PO#:</t>
  </si>
  <si>
    <t>GRADED SPEC</t>
  </si>
  <si>
    <t>*All measurements taken in circumference/inches unless otherwise noted</t>
  </si>
  <si>
    <t>STANDARD SIZE</t>
  </si>
  <si>
    <t>PLUS SIZE</t>
  </si>
  <si>
    <t>POM</t>
  </si>
  <si>
    <t>DESCRIPTION</t>
  </si>
  <si>
    <t>TRANSLATION</t>
  </si>
  <si>
    <t>TOL 
+ / -</t>
  </si>
  <si>
    <t>XS</t>
  </si>
  <si>
    <t>S</t>
  </si>
  <si>
    <t>M</t>
  </si>
  <si>
    <t>L</t>
  </si>
  <si>
    <t>XL</t>
  </si>
  <si>
    <t xml:space="preserve">XXL </t>
  </si>
  <si>
    <t>1X</t>
  </si>
  <si>
    <t>2X</t>
  </si>
  <si>
    <t>3X</t>
  </si>
  <si>
    <t>SELF</t>
  </si>
  <si>
    <t>FRONT BODY LENGTH FROM HPS</t>
  </si>
  <si>
    <t>肩高点量前裙长</t>
  </si>
  <si>
    <t>BACK BODY LENGTH FROM HPS</t>
  </si>
  <si>
    <t>肩高点量后裙长</t>
  </si>
  <si>
    <t>CF SKIRT LENGTH FROM WAIST SEAM (SELF)</t>
  </si>
  <si>
    <t>前中裙长，腰缝量，面布</t>
  </si>
  <si>
    <t>CB SKIRT LENGTH FROM WAIST SEAM (SELF)</t>
  </si>
  <si>
    <t>后中裙长，腰缝量，面布</t>
  </si>
  <si>
    <t>LINING</t>
  </si>
  <si>
    <t>CF SKIRT LENGTH FROM WAIST SEAM (LINING)</t>
  </si>
  <si>
    <t>前中裙长，腰缝量，里布</t>
  </si>
  <si>
    <t>CB SKIRT LENGTH FROM WAIST SEAM (LINING)</t>
  </si>
  <si>
    <t>后中裙长，腰缝量，里布</t>
  </si>
  <si>
    <t>SLIT LENGTH (SELF)</t>
  </si>
  <si>
    <t>叉长，面布</t>
  </si>
  <si>
    <t>SLIT LENGTH (LINING)</t>
  </si>
  <si>
    <t>叉长，里布</t>
  </si>
  <si>
    <t>FRONT NECKLINE ALONG EDGE</t>
  </si>
  <si>
    <t>前领线沿边</t>
  </si>
  <si>
    <t>BACK NECKLINE ALONG EDGE</t>
  </si>
  <si>
    <t>后领线沿边</t>
  </si>
  <si>
    <t>FRONT BODICE LENGTH FROM HPS TO WAIST SEAM, STRAIGHT DOWN</t>
  </si>
  <si>
    <t>肩高点到腰缝量前上身长，直量</t>
  </si>
  <si>
    <t>BACK BODICE LENGTH FROM HPS TO WAIST SEAM, STRAIGHT DOWN</t>
  </si>
  <si>
    <t>肩高点到腰缝量后上身长，直量</t>
  </si>
  <si>
    <t>WEARER'S RIGHT SS BODICE LENGTH FROM AH TO SEAM</t>
  </si>
  <si>
    <t>穿着右侧侧缝长，腋下到缝</t>
  </si>
  <si>
    <t>WEARER'S LEFT SS BODICE LENGTH FROM AH TO SEAM</t>
  </si>
  <si>
    <t>穿着左侧上身长，腋下到缝</t>
  </si>
  <si>
    <t>BUST CIRCUMFERENCE 1" BELOW AH</t>
  </si>
  <si>
    <r>
      <rPr>
        <sz val="11"/>
        <color theme="1"/>
        <rFont val="宋体"/>
        <charset val="134"/>
      </rPr>
      <t>腋下</t>
    </r>
    <r>
      <rPr>
        <sz val="11"/>
        <color theme="1"/>
        <rFont val="Calibri"/>
        <charset val="134"/>
      </rPr>
      <t>1”</t>
    </r>
    <r>
      <rPr>
        <sz val="11"/>
        <color theme="1"/>
        <rFont val="宋体"/>
        <charset val="134"/>
      </rPr>
      <t>量胸围</t>
    </r>
  </si>
  <si>
    <t>UNDER BUST PLACEMENT FROM AH</t>
  </si>
  <si>
    <t>腋下量下胸围的位置</t>
  </si>
  <si>
    <t>UNDER BUST CIRCUMFERENCE</t>
  </si>
  <si>
    <t>下胸围尺寸</t>
  </si>
  <si>
    <t>WAIST CIRCUMFERENCE AT SEAM</t>
  </si>
  <si>
    <t>腰围</t>
  </si>
  <si>
    <t>LOW HIP PLACEMENT FROM WAIST SEAM</t>
  </si>
  <si>
    <t>腰缝下量臀围的位置</t>
  </si>
  <si>
    <t>LOW HIP CIRCUMFERENCE (STRAIGHT ACROSS)</t>
  </si>
  <si>
    <t>面布下臀围，直量</t>
  </si>
  <si>
    <t>SELF: SWEEP CIRCUMFERENCE ALONG CURVE</t>
  </si>
  <si>
    <t>面布摆围</t>
  </si>
  <si>
    <t>LINING: SWEEP CIRCUMFERENCE ALONG CURVE</t>
  </si>
  <si>
    <t>里布摆围</t>
  </si>
  <si>
    <t>ARMHOLE DROP FROM HPS</t>
  </si>
  <si>
    <t>肩高点量袖笼深</t>
  </si>
  <si>
    <t>SHOULDER SEAM WIDTH</t>
  </si>
  <si>
    <t>肩缝长</t>
  </si>
  <si>
    <t>ZIPPER OPENING LENGTH</t>
  </si>
  <si>
    <t>拉链长</t>
  </si>
  <si>
    <t>SHOULDER FORWARD</t>
  </si>
  <si>
    <t>肩缝前倾</t>
  </si>
  <si>
    <t>ADDED POM</t>
  </si>
  <si>
    <t>SHOULDER SLOPE</t>
  </si>
  <si>
    <t>肩斜</t>
  </si>
  <si>
    <t>BUST DART LENGTH</t>
  </si>
  <si>
    <t>胸省长</t>
  </si>
  <si>
    <t>BODICE WAIST DART LENGTH</t>
  </si>
  <si>
    <t>上身的腰省长</t>
  </si>
  <si>
    <t xml:space="preserve">STYLE  # </t>
  </si>
  <si>
    <t>ROBE</t>
  </si>
  <si>
    <t>DATE CREATED</t>
  </si>
  <si>
    <t>COLLECTION</t>
  </si>
  <si>
    <t>DESIGNER</t>
  </si>
  <si>
    <t>GRACE</t>
  </si>
  <si>
    <t>POLY SATIN/CHARMEUSE</t>
  </si>
  <si>
    <t>TECHNICAL DESIGNER</t>
  </si>
  <si>
    <t>NAOMI</t>
  </si>
  <si>
    <t>SAMPLE SIZE</t>
  </si>
  <si>
    <t>REFERENCE STYLE</t>
  </si>
  <si>
    <t>XS/S</t>
  </si>
  <si>
    <t>GRADE</t>
  </si>
  <si>
    <t>M/L</t>
  </si>
  <si>
    <t>XL/XXL</t>
  </si>
  <si>
    <t>1X/3X</t>
  </si>
  <si>
    <t>(INTERNAL USE ONLY) ON BODY LENGTH FROM HPS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</si>
  <si>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</si>
  <si>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</si>
  <si>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</si>
  <si>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</si>
  <si>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</si>
  <si>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</si>
  <si>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</si>
  <si>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</si>
  <si>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</si>
  <si>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</si>
  <si>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</si>
  <si>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</si>
  <si>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</si>
  <si>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</si>
  <si>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</si>
  <si>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</si>
  <si>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</si>
  <si>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</si>
  <si>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</si>
  <si>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</si>
  <si>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</si>
  <si>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</si>
  <si>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</si>
  <si>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</si>
  <si>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</si>
  <si>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SAMPLE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</si>
  <si>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</si>
  <si>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</si>
  <si>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</si>
  <si>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</si>
  <si>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</si>
  <si>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</si>
  <si>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</si>
  <si>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</si>
  <si>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</si>
  <si>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</si>
  <si>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</si>
  <si>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</si>
  <si>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</si>
  <si>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</si>
  <si>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</si>
  <si>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</si>
  <si>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</si>
  <si>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</si>
  <si>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</si>
  <si>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</si>
  <si>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</si>
  <si>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</si>
  <si>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</si>
  <si>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</si>
  <si>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</si>
  <si>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</si>
  <si>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</si>
  <si>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</si>
  <si>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</si>
  <si>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</si>
  <si>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</si>
  <si>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</si>
  <si>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</si>
  <si>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</si>
  <si>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</si>
  <si>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</si>
  <si>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</si>
  <si>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</si>
  <si>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</si>
  <si>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</si>
  <si>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</si>
  <si>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</si>
  <si>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</si>
  <si>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</si>
  <si>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DISTANCE BETWEEN BACK STRAPS</t>
  </si>
  <si>
    <t>后肩带间距</t>
  </si>
  <si>
    <t>PKT110</t>
  </si>
  <si>
    <t>POCKET PLACEMENT BLW SEAM</t>
  </si>
  <si>
    <t>口袋位置在腰缝下</t>
  </si>
  <si>
    <t>PKT106</t>
  </si>
  <si>
    <t>POCKET OPENING</t>
  </si>
  <si>
    <t>口袋开口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</si>
  <si>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</si>
  <si>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</si>
  <si>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</si>
  <si>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</si>
  <si>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</si>
  <si>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</si>
  <si>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</si>
  <si>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</si>
  <si>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</si>
  <si>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STRAP WIDTH</t>
  </si>
  <si>
    <t>肩带宽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</si>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</sst>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#\ ?/?"/>
    <numFmt numFmtId="178" formatCode="0.0"/>
    <numFmt numFmtId="179" formatCode="0.00_ "/>
    <numFmt numFmtId="180" formatCode="#\ ??/??"/>
  </numFmts>
  <fonts count="45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sz val="12"/>
      <name val="Arial"/>
      <charset val="134"/>
      <scheme val="minor"/>
    </font>
    <font>
      <b/>
      <sz val="11"/>
      <color theme="1"/>
      <name val="Calibri"/>
      <charset val="134"/>
    </font>
    <font>
      <i/>
      <sz val="12"/>
      <color rgb="FFFF0000"/>
      <name val="Calibri"/>
      <charset val="134"/>
    </font>
    <font>
      <sz val="12"/>
      <color theme="1"/>
      <name val="Arial"/>
      <charset val="134"/>
    </font>
    <font>
      <b/>
      <sz val="12"/>
      <color theme="1"/>
      <name val="Arial"/>
      <charset val="134"/>
    </font>
    <font>
      <b/>
      <sz val="12"/>
      <color rgb="FFFF0000"/>
      <name val="Calibri"/>
      <charset val="134"/>
    </font>
    <font>
      <sz val="11"/>
      <color theme="1"/>
      <name val="宋体"/>
      <charset val="134"/>
    </font>
    <font>
      <b/>
      <sz val="12"/>
      <color rgb="FF0000FF"/>
      <name val="Calibri"/>
      <charset val="134"/>
    </font>
    <font>
      <sz val="11"/>
      <color theme="1"/>
      <name val="SimSun"/>
      <charset val="134"/>
    </font>
    <font>
      <sz val="11"/>
      <color theme="1"/>
      <name val="Arial"/>
      <charset val="134"/>
    </font>
    <font>
      <b/>
      <sz val="11"/>
      <color theme="1"/>
      <name val="Arial"/>
      <charset val="134"/>
    </font>
    <font>
      <b/>
      <strike/>
      <sz val="12"/>
      <color rgb="FFFF0000"/>
      <name val="Calibri"/>
      <charset val="134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theme="0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1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6500"/>
      <name val="Arial"/>
      <charset val="0"/>
      <scheme val="minor"/>
    </font>
    <font>
      <b/>
      <sz val="12"/>
      <color rgb="FFFF0000"/>
      <name val="Calibri (Body)"/>
      <charset val="134"/>
    </font>
  </fonts>
  <fills count="46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E6B7B0"/>
        <bgColor rgb="FFE6B7B0"/>
      </patternFill>
    </fill>
    <fill>
      <patternFill patternType="solid">
        <fgColor theme="0"/>
        <bgColor theme="0"/>
      </patternFill>
    </fill>
    <fill>
      <patternFill patternType="solid">
        <fgColor rgb="FFFFFFAA"/>
        <bgColor rgb="FFFFFFAA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61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24" fillId="0" borderId="0" applyFont="0" applyFill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53" applyNumberFormat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43" fontId="24" fillId="0" borderId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20" borderId="54" applyNumberFormat="0" applyFont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55" applyNumberFormat="0" applyFill="0" applyAlignment="0" applyProtection="0">
      <alignment vertical="center"/>
    </xf>
    <xf numFmtId="0" fontId="36" fillId="0" borderId="55" applyNumberFormat="0" applyFill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31" fillId="0" borderId="56" applyNumberFormat="0" applyFill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37" fillId="24" borderId="57" applyNumberFormat="0" applyAlignment="0" applyProtection="0">
      <alignment vertical="center"/>
    </xf>
    <xf numFmtId="0" fontId="38" fillId="24" borderId="53" applyNumberFormat="0" applyAlignment="0" applyProtection="0">
      <alignment vertical="center"/>
    </xf>
    <xf numFmtId="0" fontId="39" fillId="25" borderId="58" applyNumberFormat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40" fillId="0" borderId="59" applyNumberFormat="0" applyFill="0" applyAlignment="0" applyProtection="0">
      <alignment vertical="center"/>
    </xf>
    <xf numFmtId="0" fontId="41" fillId="0" borderId="60" applyNumberFormat="0" applyFill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25" fillId="38" borderId="0" applyNumberFormat="0" applyBorder="0" applyAlignment="0" applyProtection="0">
      <alignment vertical="center"/>
    </xf>
    <xf numFmtId="0" fontId="25" fillId="39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25" fillId="41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</cellStyleXfs>
  <cellXfs count="26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7" fontId="1" fillId="0" borderId="8" xfId="0" applyNumberFormat="1" applyFont="1" applyBorder="1" applyAlignment="1">
      <alignment horizontal="center" vertical="center"/>
    </xf>
    <xf numFmtId="177" fontId="1" fillId="4" borderId="6" xfId="0" applyNumberFormat="1" applyFont="1" applyFill="1" applyBorder="1" applyAlignment="1">
      <alignment horizontal="center"/>
    </xf>
    <xf numFmtId="177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7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7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7" fontId="1" fillId="7" borderId="37" xfId="0" applyNumberFormat="1" applyFont="1" applyFill="1" applyBorder="1"/>
    <xf numFmtId="0" fontId="3" fillId="0" borderId="14" xfId="0" applyFont="1" applyBorder="1"/>
    <xf numFmtId="177" fontId="1" fillId="0" borderId="38" xfId="0" applyNumberFormat="1" applyFont="1" applyBorder="1" applyAlignment="1">
      <alignment horizontal="center" vertical="center"/>
    </xf>
    <xf numFmtId="177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7" fontId="1" fillId="7" borderId="39" xfId="0" applyNumberFormat="1" applyFont="1" applyFill="1" applyBorder="1"/>
    <xf numFmtId="177" fontId="3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7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7" fontId="9" fillId="8" borderId="6" xfId="0" applyNumberFormat="1" applyFont="1" applyFill="1" applyBorder="1" applyAlignment="1">
      <alignment horizontal="center" vertical="center"/>
    </xf>
    <xf numFmtId="177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7" fontId="1" fillId="0" borderId="41" xfId="0" applyNumberFormat="1" applyFont="1" applyBorder="1" applyAlignment="1">
      <alignment horizontal="center" vertical="center"/>
    </xf>
    <xf numFmtId="177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7" fontId="7" fillId="0" borderId="38" xfId="0" applyNumberFormat="1" applyFont="1" applyBorder="1" applyAlignment="1">
      <alignment horizontal="center" vertical="center"/>
    </xf>
    <xf numFmtId="177" fontId="9" fillId="0" borderId="38" xfId="0" applyNumberFormat="1" applyFont="1" applyBorder="1" applyAlignment="1">
      <alignment horizontal="center" vertical="center"/>
    </xf>
    <xf numFmtId="177" fontId="9" fillId="9" borderId="38" xfId="0" applyNumberFormat="1" applyFont="1" applyFill="1" applyBorder="1" applyAlignment="1">
      <alignment horizontal="center" vertical="center"/>
    </xf>
    <xf numFmtId="177" fontId="9" fillId="10" borderId="38" xfId="0" applyNumberFormat="1" applyFont="1" applyFill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7" fontId="9" fillId="9" borderId="6" xfId="0" applyNumberFormat="1" applyFont="1" applyFill="1" applyBorder="1" applyAlignment="1">
      <alignment horizontal="center" vertical="center"/>
    </xf>
    <xf numFmtId="177" fontId="9" fillId="0" borderId="6" xfId="0" applyNumberFormat="1" applyFont="1" applyBorder="1" applyAlignment="1">
      <alignment horizontal="center" vertical="center"/>
    </xf>
    <xf numFmtId="177" fontId="9" fillId="10" borderId="6" xfId="0" applyNumberFormat="1" applyFont="1" applyFill="1" applyBorder="1" applyAlignment="1">
      <alignment horizontal="center" vertical="center"/>
    </xf>
    <xf numFmtId="177" fontId="3" fillId="0" borderId="41" xfId="0" applyNumberFormat="1" applyFont="1" applyBorder="1" applyAlignment="1">
      <alignment horizontal="center" vertical="center"/>
    </xf>
    <xf numFmtId="177" fontId="9" fillId="9" borderId="41" xfId="0" applyNumberFormat="1" applyFont="1" applyFill="1" applyBorder="1" applyAlignment="1">
      <alignment horizontal="center" vertical="center"/>
    </xf>
    <xf numFmtId="177" fontId="9" fillId="0" borderId="41" xfId="0" applyNumberFormat="1" applyFont="1" applyBorder="1" applyAlignment="1">
      <alignment horizontal="center" vertical="center"/>
    </xf>
    <xf numFmtId="177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7" fontId="9" fillId="11" borderId="38" xfId="0" applyNumberFormat="1" applyFont="1" applyFill="1" applyBorder="1" applyAlignment="1">
      <alignment horizontal="center" vertical="center"/>
    </xf>
    <xf numFmtId="177" fontId="9" fillId="0" borderId="44" xfId="0" applyNumberFormat="1" applyFont="1" applyBorder="1" applyAlignment="1">
      <alignment horizontal="center" vertical="center"/>
    </xf>
    <xf numFmtId="177" fontId="7" fillId="0" borderId="14" xfId="0" applyNumberFormat="1" applyFont="1" applyBorder="1" applyAlignment="1">
      <alignment horizontal="center" vertical="center"/>
    </xf>
    <xf numFmtId="178" fontId="7" fillId="0" borderId="38" xfId="0" applyNumberFormat="1" applyFont="1" applyBorder="1" applyAlignment="1">
      <alignment horizontal="center" vertical="center"/>
    </xf>
    <xf numFmtId="177" fontId="9" fillId="11" borderId="6" xfId="0" applyNumberFormat="1" applyFont="1" applyFill="1" applyBorder="1" applyAlignment="1">
      <alignment horizontal="center" vertical="center"/>
    </xf>
    <xf numFmtId="177" fontId="9" fillId="0" borderId="45" xfId="0" applyNumberFormat="1" applyFont="1" applyBorder="1" applyAlignment="1">
      <alignment horizontal="center" vertical="center"/>
    </xf>
    <xf numFmtId="177" fontId="1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7" fontId="9" fillId="11" borderId="41" xfId="0" applyNumberFormat="1" applyFont="1" applyFill="1" applyBorder="1" applyAlignment="1">
      <alignment horizontal="center" vertical="center"/>
    </xf>
    <xf numFmtId="177" fontId="9" fillId="0" borderId="46" xfId="0" applyNumberFormat="1" applyFont="1" applyBorder="1" applyAlignment="1">
      <alignment horizontal="center" vertical="center"/>
    </xf>
    <xf numFmtId="177" fontId="1" fillId="0" borderId="19" xfId="0" applyNumberFormat="1" applyFont="1" applyBorder="1" applyAlignment="1">
      <alignment horizontal="center" vertical="center"/>
    </xf>
    <xf numFmtId="178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8" fontId="7" fillId="0" borderId="44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1" fillId="0" borderId="46" xfId="0" applyNumberFormat="1" applyFont="1" applyBorder="1" applyAlignment="1">
      <alignment horizontal="center" vertical="center"/>
    </xf>
    <xf numFmtId="0" fontId="0" fillId="0" borderId="0" xfId="0" applyFont="1" applyAlignment="1"/>
    <xf numFmtId="0" fontId="7" fillId="12" borderId="12" xfId="0" applyFont="1" applyFill="1" applyBorder="1" applyAlignment="1">
      <alignment horizontal="center" vertical="center"/>
    </xf>
    <xf numFmtId="0" fontId="12" fillId="0" borderId="13" xfId="0" applyFont="1" applyBorder="1"/>
    <xf numFmtId="0" fontId="3" fillId="0" borderId="16" xfId="0" applyFont="1" applyBorder="1" applyAlignment="1">
      <alignment horizontal="right"/>
    </xf>
    <xf numFmtId="0" fontId="12" fillId="0" borderId="4" xfId="0" applyFont="1" applyBorder="1"/>
    <xf numFmtId="0" fontId="13" fillId="13" borderId="3" xfId="0" applyFont="1" applyFill="1" applyBorder="1" applyAlignment="1">
      <alignment horizontal="left"/>
    </xf>
    <xf numFmtId="0" fontId="13" fillId="13" borderId="5" xfId="0" applyFont="1" applyFill="1" applyBorder="1" applyAlignment="1">
      <alignment horizontal="left"/>
    </xf>
    <xf numFmtId="0" fontId="3" fillId="0" borderId="3" xfId="0" applyFont="1" applyBorder="1" applyAlignment="1">
      <alignment horizontal="right"/>
    </xf>
    <xf numFmtId="0" fontId="12" fillId="0" borderId="5" xfId="0" applyFont="1" applyBorder="1"/>
    <xf numFmtId="14" fontId="4" fillId="13" borderId="3" xfId="0" applyNumberFormat="1" applyFont="1" applyFill="1" applyBorder="1" applyAlignment="1">
      <alignment horizontal="left"/>
    </xf>
    <xf numFmtId="0" fontId="4" fillId="13" borderId="3" xfId="0" applyFont="1" applyFill="1" applyBorder="1" applyAlignment="1">
      <alignment horizontal="left"/>
    </xf>
    <xf numFmtId="0" fontId="4" fillId="13" borderId="5" xfId="0" applyFont="1" applyFill="1" applyBorder="1" applyAlignment="1">
      <alignment horizontal="left"/>
    </xf>
    <xf numFmtId="0" fontId="10" fillId="3" borderId="17" xfId="0" applyFont="1" applyFill="1" applyBorder="1" applyAlignment="1">
      <alignment horizontal="center" vertical="center"/>
    </xf>
    <xf numFmtId="0" fontId="12" fillId="0" borderId="18" xfId="0" applyFont="1" applyBorder="1"/>
    <xf numFmtId="0" fontId="14" fillId="7" borderId="32" xfId="0" applyFont="1" applyFill="1" applyBorder="1" applyAlignment="1">
      <alignment horizontal="left" vertical="center"/>
    </xf>
    <xf numFmtId="0" fontId="12" fillId="0" borderId="33" xfId="0" applyFont="1" applyBorder="1"/>
    <xf numFmtId="0" fontId="12" fillId="0" borderId="42" xfId="0" applyFont="1" applyBorder="1"/>
    <xf numFmtId="0" fontId="11" fillId="9" borderId="32" xfId="0" applyFont="1" applyFill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6" borderId="34" xfId="0" applyFont="1" applyFill="1" applyBorder="1" applyAlignment="1">
      <alignment horizontal="center" vertical="center"/>
    </xf>
    <xf numFmtId="0" fontId="7" fillId="6" borderId="34" xfId="0" applyFont="1" applyFill="1" applyBorder="1" applyAlignment="1">
      <alignment horizontal="center" vertical="center" wrapText="1"/>
    </xf>
    <xf numFmtId="0" fontId="7" fillId="9" borderId="34" xfId="0" applyFont="1" applyFill="1" applyBorder="1" applyAlignment="1">
      <alignment horizontal="center" vertical="center" wrapText="1"/>
    </xf>
    <xf numFmtId="0" fontId="15" fillId="0" borderId="37" xfId="0" applyFont="1" applyBorder="1" applyAlignment="1">
      <alignment horizontal="right" vertical="center"/>
    </xf>
    <xf numFmtId="0" fontId="15" fillId="0" borderId="12" xfId="0" applyFont="1" applyBorder="1" applyAlignment="1">
      <alignment horizontal="left" vertical="center"/>
    </xf>
    <xf numFmtId="0" fontId="12" fillId="0" borderId="25" xfId="0" applyFont="1" applyBorder="1"/>
    <xf numFmtId="0" fontId="15" fillId="7" borderId="47" xfId="0" applyFont="1" applyFill="1" applyBorder="1"/>
    <xf numFmtId="177" fontId="15" fillId="7" borderId="37" xfId="0" applyNumberFormat="1" applyFont="1" applyFill="1" applyBorder="1"/>
    <xf numFmtId="0" fontId="15" fillId="7" borderId="48" xfId="0" applyFont="1" applyFill="1" applyBorder="1"/>
    <xf numFmtId="177" fontId="16" fillId="0" borderId="7" xfId="0" applyNumberFormat="1" applyFont="1" applyBorder="1" applyAlignment="1">
      <alignment horizontal="center" vertical="center"/>
    </xf>
    <xf numFmtId="177" fontId="16" fillId="8" borderId="7" xfId="0" applyNumberFormat="1" applyFont="1" applyFill="1" applyBorder="1" applyAlignment="1">
      <alignment horizontal="center" vertical="center"/>
    </xf>
    <xf numFmtId="0" fontId="17" fillId="0" borderId="49" xfId="0" applyFont="1" applyBorder="1" applyAlignment="1">
      <alignment horizontal="center"/>
    </xf>
    <xf numFmtId="0" fontId="1" fillId="7" borderId="48" xfId="0" applyFont="1" applyFill="1" applyBorder="1" applyAlignment="1">
      <alignment vertical="center"/>
    </xf>
    <xf numFmtId="0" fontId="12" fillId="0" borderId="50" xfId="0" applyFont="1" applyBorder="1"/>
    <xf numFmtId="0" fontId="18" fillId="0" borderId="7" xfId="0" applyFont="1" applyBorder="1" applyAlignment="1">
      <alignment vertical="center"/>
    </xf>
    <xf numFmtId="177" fontId="1" fillId="7" borderId="39" xfId="0" applyNumberFormat="1" applyFont="1" applyFill="1" applyBorder="1" applyAlignment="1">
      <alignment horizontal="right"/>
    </xf>
    <xf numFmtId="179" fontId="1" fillId="7" borderId="16" xfId="0" applyNumberFormat="1" applyFont="1" applyFill="1" applyBorder="1" applyAlignment="1">
      <alignment horizontal="center"/>
    </xf>
    <xf numFmtId="0" fontId="17" fillId="0" borderId="51" xfId="0" applyFont="1" applyBorder="1" applyAlignment="1">
      <alignment horizontal="center"/>
    </xf>
    <xf numFmtId="0" fontId="18" fillId="0" borderId="6" xfId="0" applyFont="1" applyBorder="1" applyAlignment="1">
      <alignment vertical="center"/>
    </xf>
    <xf numFmtId="0" fontId="12" fillId="0" borderId="26" xfId="0" applyFont="1" applyBorder="1"/>
    <xf numFmtId="0" fontId="19" fillId="0" borderId="51" xfId="0" applyFont="1" applyBorder="1" applyAlignment="1">
      <alignment horizontal="center"/>
    </xf>
    <xf numFmtId="0" fontId="8" fillId="0" borderId="37" xfId="0" applyFont="1" applyBorder="1" applyAlignment="1">
      <alignment horizontal="right" vertical="center"/>
    </xf>
    <xf numFmtId="0" fontId="1" fillId="0" borderId="39" xfId="0" applyFont="1" applyBorder="1" applyAlignment="1">
      <alignment horizontal="center" vertical="center" wrapText="1"/>
    </xf>
    <xf numFmtId="0" fontId="1" fillId="0" borderId="5" xfId="0" applyFont="1" applyBorder="1"/>
    <xf numFmtId="177" fontId="1" fillId="0" borderId="26" xfId="0" applyNumberFormat="1" applyFont="1" applyBorder="1" applyAlignment="1">
      <alignment horizontal="right"/>
    </xf>
    <xf numFmtId="0" fontId="1" fillId="0" borderId="30" xfId="0" applyFont="1" applyBorder="1"/>
    <xf numFmtId="0" fontId="12" fillId="0" borderId="31" xfId="0" applyFont="1" applyBorder="1"/>
    <xf numFmtId="177" fontId="1" fillId="0" borderId="50" xfId="0" applyNumberFormat="1" applyFont="1" applyBorder="1" applyAlignment="1">
      <alignment horizontal="right"/>
    </xf>
    <xf numFmtId="0" fontId="8" fillId="0" borderId="39" xfId="0" applyFont="1" applyBorder="1" applyAlignment="1">
      <alignment horizontal="right" vertical="center"/>
    </xf>
    <xf numFmtId="0" fontId="1" fillId="0" borderId="39" xfId="0" applyFont="1" applyBorder="1" applyAlignment="1">
      <alignment horizontal="center" vertical="center"/>
    </xf>
    <xf numFmtId="177" fontId="1" fillId="7" borderId="16" xfId="0" applyNumberFormat="1" applyFont="1" applyFill="1" applyBorder="1" applyAlignment="1">
      <alignment horizontal="right"/>
    </xf>
    <xf numFmtId="0" fontId="1" fillId="0" borderId="16" xfId="0" applyFont="1" applyBorder="1" applyAlignment="1">
      <alignment horizontal="right" vertical="center"/>
    </xf>
    <xf numFmtId="0" fontId="20" fillId="0" borderId="39" xfId="0" applyFont="1" applyBorder="1" applyAlignment="1">
      <alignment horizontal="center" vertical="center"/>
    </xf>
    <xf numFmtId="177" fontId="1" fillId="0" borderId="39" xfId="0" applyNumberFormat="1" applyFont="1" applyBorder="1" applyAlignment="1">
      <alignment horizontal="right"/>
    </xf>
    <xf numFmtId="0" fontId="15" fillId="0" borderId="16" xfId="0" applyFont="1" applyBorder="1"/>
    <xf numFmtId="0" fontId="1" fillId="0" borderId="16" xfId="0" applyFont="1" applyBorder="1"/>
    <xf numFmtId="0" fontId="15" fillId="0" borderId="48" xfId="0" applyFont="1" applyBorder="1"/>
    <xf numFmtId="0" fontId="1" fillId="0" borderId="48" xfId="0" applyFont="1" applyBorder="1"/>
    <xf numFmtId="0" fontId="17" fillId="0" borderId="48" xfId="0" applyFont="1" applyBorder="1" applyAlignment="1">
      <alignment horizontal="center"/>
    </xf>
    <xf numFmtId="0" fontId="19" fillId="0" borderId="48" xfId="0" applyFont="1" applyBorder="1" applyAlignment="1">
      <alignment horizontal="center"/>
    </xf>
    <xf numFmtId="0" fontId="1" fillId="0" borderId="16" xfId="0" applyFont="1" applyBorder="1" applyAlignment="1">
      <alignment vertical="center"/>
    </xf>
    <xf numFmtId="0" fontId="1" fillId="0" borderId="52" xfId="0" applyFont="1" applyBorder="1" applyAlignment="1">
      <alignment horizontal="center" vertical="center"/>
    </xf>
    <xf numFmtId="0" fontId="4" fillId="0" borderId="6" xfId="0" applyFont="1" applyBorder="1" applyAlignment="1">
      <alignment vertical="center"/>
    </xf>
    <xf numFmtId="177" fontId="1" fillId="0" borderId="52" xfId="0" applyNumberFormat="1" applyFont="1" applyBorder="1" applyAlignment="1">
      <alignment horizontal="right"/>
    </xf>
    <xf numFmtId="0" fontId="3" fillId="0" borderId="39" xfId="0" applyFont="1" applyBorder="1" applyAlignment="1">
      <alignment horizontal="center" vertical="center"/>
    </xf>
    <xf numFmtId="0" fontId="18" fillId="0" borderId="6" xfId="0" applyFont="1" applyFill="1" applyBorder="1" applyAlignment="1">
      <alignment vertical="center"/>
    </xf>
    <xf numFmtId="0" fontId="1" fillId="0" borderId="40" xfId="0" applyFont="1" applyBorder="1" applyAlignment="1">
      <alignment horizontal="center" vertical="center"/>
    </xf>
    <xf numFmtId="0" fontId="12" fillId="0" borderId="27" xfId="0" applyFont="1" applyBorder="1"/>
    <xf numFmtId="0" fontId="8" fillId="0" borderId="40" xfId="0" applyFont="1" applyBorder="1" applyAlignment="1">
      <alignment vertical="center" wrapText="1"/>
    </xf>
    <xf numFmtId="177" fontId="15" fillId="0" borderId="40" xfId="0" applyNumberFormat="1" applyFont="1" applyBorder="1" applyAlignment="1">
      <alignment horizontal="center" vertical="center"/>
    </xf>
    <xf numFmtId="177" fontId="1" fillId="7" borderId="17" xfId="0" applyNumberFormat="1" applyFont="1" applyFill="1" applyBorder="1" applyAlignment="1">
      <alignment horizontal="center"/>
    </xf>
    <xf numFmtId="177" fontId="3" fillId="8" borderId="41" xfId="0" applyNumberFormat="1" applyFont="1" applyFill="1" applyBorder="1" applyAlignment="1">
      <alignment horizontal="center"/>
    </xf>
    <xf numFmtId="14" fontId="4" fillId="13" borderId="5" xfId="0" applyNumberFormat="1" applyFont="1" applyFill="1" applyBorder="1" applyAlignment="1">
      <alignment horizontal="left"/>
    </xf>
    <xf numFmtId="14" fontId="4" fillId="13" borderId="26" xfId="0" applyNumberFormat="1" applyFont="1" applyFill="1" applyBorder="1" applyAlignment="1">
      <alignment horizontal="left"/>
    </xf>
    <xf numFmtId="14" fontId="21" fillId="0" borderId="0" xfId="0" applyNumberFormat="1" applyFont="1"/>
    <xf numFmtId="0" fontId="4" fillId="13" borderId="26" xfId="0" applyFont="1" applyFill="1" applyBorder="1" applyAlignment="1">
      <alignment horizontal="left"/>
    </xf>
    <xf numFmtId="0" fontId="21" fillId="0" borderId="0" xfId="0" applyFont="1"/>
    <xf numFmtId="0" fontId="5" fillId="0" borderId="0" xfId="0" applyFont="1"/>
    <xf numFmtId="0" fontId="22" fillId="0" borderId="0" xfId="0" applyFont="1"/>
    <xf numFmtId="0" fontId="13" fillId="13" borderId="26" xfId="0" applyFont="1" applyFill="1" applyBorder="1" applyAlignment="1">
      <alignment horizontal="left"/>
    </xf>
    <xf numFmtId="0" fontId="16" fillId="0" borderId="0" xfId="0" applyFont="1"/>
    <xf numFmtId="0" fontId="1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177" fontId="16" fillId="0" borderId="50" xfId="0" applyNumberFormat="1" applyFont="1" applyBorder="1" applyAlignment="1">
      <alignment horizontal="center" vertical="center"/>
    </xf>
    <xf numFmtId="177" fontId="16" fillId="0" borderId="48" xfId="0" applyNumberFormat="1" applyFont="1" applyBorder="1" applyAlignment="1">
      <alignment horizontal="center" vertical="center"/>
    </xf>
    <xf numFmtId="177" fontId="1" fillId="0" borderId="27" xfId="0" applyNumberFormat="1" applyFont="1" applyBorder="1" applyAlignment="1">
      <alignment horizontal="center" vertical="center"/>
    </xf>
    <xf numFmtId="177" fontId="1" fillId="0" borderId="17" xfId="0" applyNumberFormat="1" applyFont="1" applyBorder="1" applyAlignment="1">
      <alignment horizontal="center" vertical="center"/>
    </xf>
    <xf numFmtId="0" fontId="15" fillId="0" borderId="0" xfId="0" applyFont="1"/>
    <xf numFmtId="177" fontId="1" fillId="7" borderId="16" xfId="0" applyNumberFormat="1" applyFont="1" applyFill="1" applyBorder="1" applyAlignment="1">
      <alignment horizontal="center"/>
    </xf>
    <xf numFmtId="177" fontId="9" fillId="14" borderId="6" xfId="0" applyNumberFormat="1" applyFont="1" applyFill="1" applyBorder="1" applyAlignment="1">
      <alignment horizontal="center" vertical="center" wrapText="1"/>
    </xf>
    <xf numFmtId="177" fontId="17" fillId="14" borderId="6" xfId="0" applyNumberFormat="1" applyFont="1" applyFill="1" applyBorder="1" applyAlignment="1">
      <alignment horizontal="center" vertical="center" wrapText="1"/>
    </xf>
    <xf numFmtId="0" fontId="9" fillId="14" borderId="6" xfId="0" applyFont="1" applyFill="1" applyBorder="1" applyAlignment="1">
      <alignment horizontal="center" vertical="center" wrapText="1"/>
    </xf>
    <xf numFmtId="177" fontId="1" fillId="0" borderId="4" xfId="0" applyNumberFormat="1" applyFont="1" applyBorder="1" applyAlignment="1">
      <alignment horizontal="center"/>
    </xf>
    <xf numFmtId="177" fontId="9" fillId="14" borderId="31" xfId="0" applyNumberFormat="1" applyFont="1" applyFill="1" applyBorder="1" applyAlignment="1">
      <alignment horizontal="center" vertical="center"/>
    </xf>
    <xf numFmtId="180" fontId="1" fillId="0" borderId="4" xfId="0" applyNumberFormat="1" applyFont="1" applyBorder="1" applyAlignment="1">
      <alignment horizontal="center"/>
    </xf>
    <xf numFmtId="177" fontId="1" fillId="7" borderId="49" xfId="0" applyNumberFormat="1" applyFont="1" applyFill="1" applyBorder="1" applyAlignment="1">
      <alignment horizontal="center"/>
    </xf>
    <xf numFmtId="177" fontId="1" fillId="0" borderId="16" xfId="0" applyNumberFormat="1" applyFont="1" applyBorder="1" applyAlignment="1">
      <alignment horizontal="center"/>
    </xf>
    <xf numFmtId="177" fontId="1" fillId="0" borderId="16" xfId="0" applyNumberFormat="1" applyFont="1" applyBorder="1" applyAlignment="1">
      <alignment horizontal="center" vertical="center"/>
    </xf>
    <xf numFmtId="177" fontId="9" fillId="14" borderId="6" xfId="0" applyNumberFormat="1" applyFont="1" applyFill="1" applyBorder="1" applyAlignment="1">
      <alignment horizontal="center" vertical="center"/>
    </xf>
    <xf numFmtId="177" fontId="1" fillId="0" borderId="21" xfId="0" applyNumberFormat="1" applyFont="1" applyBorder="1" applyAlignment="1">
      <alignment horizontal="center" vertical="center"/>
    </xf>
    <xf numFmtId="177" fontId="1" fillId="0" borderId="9" xfId="0" applyNumberFormat="1" applyFont="1" applyBorder="1" applyAlignment="1">
      <alignment horizontal="center" vertical="center"/>
    </xf>
    <xf numFmtId="177" fontId="23" fillId="14" borderId="6" xfId="0" applyNumberFormat="1" applyFont="1" applyFill="1" applyBorder="1" applyAlignment="1">
      <alignment horizontal="center" vertical="center"/>
    </xf>
    <xf numFmtId="177" fontId="17" fillId="14" borderId="6" xfId="0" applyNumberFormat="1" applyFont="1" applyFill="1" applyBorder="1" applyAlignment="1">
      <alignment horizontal="center" vertical="center"/>
    </xf>
    <xf numFmtId="177" fontId="7" fillId="0" borderId="6" xfId="0" applyNumberFormat="1" applyFont="1" applyBorder="1" applyAlignment="1">
      <alignment horizontal="center"/>
    </xf>
    <xf numFmtId="177" fontId="7" fillId="0" borderId="6" xfId="0" applyNumberFormat="1" applyFont="1" applyBorder="1" applyAlignment="1">
      <alignment horizontal="center" vertical="center"/>
    </xf>
    <xf numFmtId="177" fontId="7" fillId="0" borderId="26" xfId="0" applyNumberFormat="1" applyFont="1" applyBorder="1" applyAlignment="1">
      <alignment horizontal="center" vertical="center"/>
    </xf>
    <xf numFmtId="177" fontId="7" fillId="0" borderId="16" xfId="0" applyNumberFormat="1" applyFont="1" applyBorder="1" applyAlignment="1">
      <alignment horizontal="center" vertical="center"/>
    </xf>
    <xf numFmtId="177" fontId="17" fillId="8" borderId="6" xfId="0" applyNumberFormat="1" applyFont="1" applyFill="1" applyBorder="1" applyAlignment="1">
      <alignment horizontal="center" vertical="center"/>
    </xf>
    <xf numFmtId="177" fontId="7" fillId="0" borderId="26" xfId="0" applyNumberFormat="1" applyFont="1" applyBorder="1" applyAlignment="1">
      <alignment horizontal="center"/>
    </xf>
    <xf numFmtId="177" fontId="7" fillId="0" borderId="16" xfId="0" applyNumberFormat="1" applyFont="1" applyBorder="1" applyAlignment="1">
      <alignment horizontal="center"/>
    </xf>
    <xf numFmtId="180" fontId="1" fillId="0" borderId="5" xfId="0" applyNumberFormat="1" applyFont="1" applyBorder="1" applyAlignment="1">
      <alignment horizontal="center"/>
    </xf>
    <xf numFmtId="180" fontId="1" fillId="0" borderId="49" xfId="0" applyNumberFormat="1" applyFont="1" applyBorder="1" applyAlignment="1">
      <alignment horizontal="center"/>
    </xf>
    <xf numFmtId="177" fontId="17" fillId="14" borderId="31" xfId="0" applyNumberFormat="1" applyFont="1" applyFill="1" applyBorder="1" applyAlignment="1">
      <alignment horizontal="center" vertical="center"/>
    </xf>
    <xf numFmtId="177" fontId="1" fillId="0" borderId="26" xfId="0" applyNumberFormat="1" applyFont="1" applyBorder="1" applyAlignment="1">
      <alignment horizontal="center"/>
    </xf>
    <xf numFmtId="177" fontId="1" fillId="0" borderId="49" xfId="0" applyNumberFormat="1" applyFont="1" applyBorder="1" applyAlignment="1">
      <alignment horizontal="center"/>
    </xf>
    <xf numFmtId="180" fontId="1" fillId="0" borderId="26" xfId="0" applyNumberFormat="1" applyFont="1" applyBorder="1" applyAlignment="1">
      <alignment horizontal="center"/>
    </xf>
    <xf numFmtId="177" fontId="7" fillId="0" borderId="3" xfId="0" applyNumberFormat="1" applyFont="1" applyBorder="1" applyAlignment="1">
      <alignment horizontal="center" vertical="center"/>
    </xf>
    <xf numFmtId="177" fontId="7" fillId="0" borderId="49" xfId="0" applyNumberFormat="1" applyFont="1" applyBorder="1" applyAlignment="1">
      <alignment horizontal="center" vertical="center"/>
    </xf>
    <xf numFmtId="177" fontId="7" fillId="0" borderId="45" xfId="0" applyNumberFormat="1" applyFont="1" applyBorder="1" applyAlignment="1">
      <alignment horizontal="center" vertical="center"/>
    </xf>
    <xf numFmtId="177" fontId="7" fillId="0" borderId="5" xfId="0" applyNumberFormat="1" applyFont="1" applyBorder="1" applyAlignment="1">
      <alignment horizontal="center" vertical="center"/>
    </xf>
    <xf numFmtId="177" fontId="7" fillId="0" borderId="9" xfId="0" applyNumberFormat="1" applyFont="1" applyBorder="1" applyAlignment="1">
      <alignment horizontal="center" vertical="center"/>
    </xf>
    <xf numFmtId="177" fontId="7" fillId="0" borderId="28" xfId="0" applyNumberFormat="1" applyFont="1" applyBorder="1" applyAlignment="1">
      <alignment horizontal="center" vertical="center"/>
    </xf>
    <xf numFmtId="177" fontId="7" fillId="0" borderId="21" xfId="0" applyNumberFormat="1" applyFont="1" applyBorder="1" applyAlignment="1">
      <alignment horizontal="center" vertical="center"/>
    </xf>
    <xf numFmtId="177" fontId="7" fillId="0" borderId="10" xfId="0" applyNumberFormat="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2.png"/><Relationship Id="rId4" Type="http://schemas.openxmlformats.org/officeDocument/2006/relationships/image" Target="../media/image6.jpeg"/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2.png"/><Relationship Id="rId4" Type="http://schemas.openxmlformats.org/officeDocument/2006/relationships/image" Target="../media/image10.png"/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0</xdr:row>
      <xdr:rowOff>19050</xdr:rowOff>
    </xdr:from>
    <xdr:ext cx="2600325" cy="381000"/>
    <xdr:pic>
      <xdr:nvPicPr>
        <xdr:cNvPr id="2" name="image29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6003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0</xdr:row>
      <xdr:rowOff>19050</xdr:rowOff>
    </xdr:from>
    <xdr:ext cx="2600325" cy="381000"/>
    <xdr:pic>
      <xdr:nvPicPr>
        <xdr:cNvPr id="2" name="image29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600325" cy="3810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8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443075" y="17887950"/>
          <a:ext cx="771525" cy="1076325"/>
          <a:chOff x="4960238" y="3241838"/>
          <a:chExt cx="771525" cy="1076325"/>
        </a:xfrm>
      </xdr:grpSpPr>
      <xdr:grpSp>
        <xdr:nvGrpSpPr>
          <xdr:cNvPr id="48" name="Shape 48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6" name="Shape 6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9" name="Shape 49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50" name="Shape 50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1" name="Shape 51"/>
              <xdr:cNvGrpSpPr/>
            </xdr:nvGrpSpPr>
            <xdr:grpSpPr>
              <a:xfrm>
                <a:off x="4960238" y="3241838"/>
                <a:ext cx="771525" cy="1076325"/>
                <a:chOff x="4960238" y="3241838"/>
                <a:chExt cx="771525" cy="1076325"/>
              </a:xfrm>
            </xdr:grpSpPr>
            <xdr:sp>
              <xdr:nvSpPr>
                <xdr:cNvPr id="52" name="Shape 52"/>
                <xdr:cNvSpPr/>
              </xdr:nvSpPr>
              <xdr:spPr>
                <a:xfrm>
                  <a:off x="4960238" y="3241838"/>
                  <a:ext cx="771525" cy="1076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53" name="Shape 53"/>
                <xdr:cNvGrpSpPr/>
              </xdr:nvGrpSpPr>
              <xdr:grpSpPr>
                <a:xfrm>
                  <a:off x="4960238" y="3241838"/>
                  <a:ext cx="771525" cy="1076325"/>
                  <a:chOff x="4969763" y="3251363"/>
                  <a:chExt cx="752475" cy="1057275"/>
                </a:xfrm>
              </xdr:grpSpPr>
              <xdr:sp>
                <xdr:nvSpPr>
                  <xdr:cNvPr id="54" name="Shape 54"/>
                  <xdr:cNvSpPr/>
                </xdr:nvSpPr>
                <xdr:spPr>
                  <a:xfrm>
                    <a:off x="4969763" y="3251363"/>
                    <a:ext cx="752475" cy="10572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55" name="Shape 55"/>
                  <xdr:cNvCxnSpPr/>
                </xdr:nvCxnSpPr>
                <xdr:spPr>
                  <a:xfrm>
                    <a:off x="4969763" y="3251363"/>
                    <a:ext cx="752475" cy="1057275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016355" y="18164175"/>
          <a:ext cx="38100" cy="1057275"/>
          <a:chOff x="5326950" y="3251363"/>
          <a:chExt cx="38100" cy="1057275"/>
        </a:xfrm>
      </xdr:grpSpPr>
      <xdr:grpSp>
        <xdr:nvGrpSpPr>
          <xdr:cNvPr id="56" name="Shape 56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6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7" name="Shape 57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58" name="Shape 58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9" name="Shape 59"/>
              <xdr:cNvGrpSpPr/>
            </xdr:nvGrpSpPr>
            <xdr:grpSpPr>
              <a:xfrm>
                <a:off x="5326950" y="3251363"/>
                <a:ext cx="38100" cy="1057275"/>
                <a:chOff x="5326950" y="3251363"/>
                <a:chExt cx="38100" cy="1057275"/>
              </a:xfrm>
            </xdr:grpSpPr>
            <xdr:sp>
              <xdr:nvSpPr>
                <xdr:cNvPr id="60" name="Shape 60"/>
                <xdr:cNvSpPr/>
              </xdr:nvSpPr>
              <xdr:spPr>
                <a:xfrm>
                  <a:off x="5326950" y="3251363"/>
                  <a:ext cx="3810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61" name="Shape 61"/>
                <xdr:cNvGrpSpPr/>
              </xdr:nvGrpSpPr>
              <xdr:grpSpPr>
                <a:xfrm>
                  <a:off x="5326950" y="3251363"/>
                  <a:ext cx="38100" cy="1057275"/>
                  <a:chOff x="5336475" y="3251363"/>
                  <a:chExt cx="19050" cy="1057275"/>
                </a:xfrm>
              </xdr:grpSpPr>
              <xdr:sp>
                <xdr:nvSpPr>
                  <xdr:cNvPr id="62" name="Shape 62"/>
                  <xdr:cNvSpPr/>
                </xdr:nvSpPr>
                <xdr:spPr>
                  <a:xfrm>
                    <a:off x="5336475" y="3251363"/>
                    <a:ext cx="19050" cy="10572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63" name="Shape 63"/>
                  <xdr:cNvCxnSpPr/>
                </xdr:nvCxnSpPr>
                <xdr:spPr>
                  <a:xfrm>
                    <a:off x="5336475" y="3251363"/>
                    <a:ext cx="19050" cy="1057275"/>
                  </a:xfrm>
                  <a:prstGeom prst="straightConnector1">
                    <a:avLst/>
                  </a:prstGeom>
                  <a:noFill/>
                  <a:ln w="28575" cap="flat" cmpd="sng">
                    <a:solidFill>
                      <a:srgbClr val="FF0000"/>
                    </a:solidFill>
                    <a:prstDash val="dash"/>
                    <a:miter lim="800000"/>
                    <a:headEnd type="none" w="sm" len="sm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11580" y="19259550"/>
          <a:ext cx="771525" cy="1009650"/>
          <a:chOff x="4960238" y="3275175"/>
          <a:chExt cx="771525" cy="1009650"/>
        </a:xfrm>
      </xdr:grpSpPr>
      <xdr:grpSp>
        <xdr:nvGrpSpPr>
          <xdr:cNvPr id="64" name="Shape 64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6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5" name="Shape 65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66" name="Shape 66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7" name="Shape 67"/>
              <xdr:cNvGrpSpPr/>
            </xdr:nvGrpSpPr>
            <xdr:grpSpPr>
              <a:xfrm>
                <a:off x="4960238" y="3275175"/>
                <a:ext cx="771525" cy="1009650"/>
                <a:chOff x="4960238" y="3275175"/>
                <a:chExt cx="771525" cy="1009650"/>
              </a:xfrm>
            </xdr:grpSpPr>
            <xdr:sp>
              <xdr:nvSpPr>
                <xdr:cNvPr id="68" name="Shape 68"/>
                <xdr:cNvSpPr/>
              </xdr:nvSpPr>
              <xdr:spPr>
                <a:xfrm>
                  <a:off x="4960238" y="3275175"/>
                  <a:ext cx="771525" cy="1009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69" name="Shape 69"/>
                <xdr:cNvGrpSpPr/>
              </xdr:nvGrpSpPr>
              <xdr:grpSpPr>
                <a:xfrm>
                  <a:off x="4960238" y="3275175"/>
                  <a:ext cx="771525" cy="1009650"/>
                  <a:chOff x="4969763" y="3284700"/>
                  <a:chExt cx="752475" cy="990600"/>
                </a:xfrm>
              </xdr:grpSpPr>
              <xdr:sp>
                <xdr:nvSpPr>
                  <xdr:cNvPr id="70" name="Shape 70"/>
                  <xdr:cNvSpPr/>
                </xdr:nvSpPr>
                <xdr:spPr>
                  <a:xfrm>
                    <a:off x="4969763" y="3284700"/>
                    <a:ext cx="752475" cy="9906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71" name="Shape 71"/>
                  <xdr:cNvCxnSpPr/>
                </xdr:nvCxnSpPr>
                <xdr:spPr>
                  <a:xfrm>
                    <a:off x="4969763" y="3284700"/>
                    <a:ext cx="752475" cy="99060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stealth" w="med" len="med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13</xdr:col>
      <xdr:colOff>666750</xdr:colOff>
      <xdr:row>95</xdr:row>
      <xdr:rowOff>142875</xdr:rowOff>
    </xdr:from>
    <xdr:ext cx="371475" cy="304800"/>
    <xdr:sp>
      <xdr:nvSpPr>
        <xdr:cNvPr id="72" name="Shape 72"/>
        <xdr:cNvSpPr txBox="1"/>
      </xdr:nvSpPr>
      <xdr:spPr>
        <a:xfrm>
          <a:off x="15812770" y="19602450"/>
          <a:ext cx="37147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180975</xdr:colOff>
      <xdr:row>100</xdr:row>
      <xdr:rowOff>152400</xdr:rowOff>
    </xdr:from>
    <xdr:ext cx="533400" cy="304800"/>
    <xdr:sp>
      <xdr:nvSpPr>
        <xdr:cNvPr id="73" name="Shape 73"/>
        <xdr:cNvSpPr txBox="1"/>
      </xdr:nvSpPr>
      <xdr:spPr>
        <a:xfrm>
          <a:off x="15326995" y="20612100"/>
          <a:ext cx="5334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209550</xdr:colOff>
      <xdr:row>101</xdr:row>
      <xdr:rowOff>0</xdr:rowOff>
    </xdr:from>
    <xdr:ext cx="609600" cy="304800"/>
    <xdr:sp>
      <xdr:nvSpPr>
        <xdr:cNvPr id="74" name="Shape 74"/>
        <xdr:cNvSpPr txBox="1"/>
      </xdr:nvSpPr>
      <xdr:spPr>
        <a:xfrm>
          <a:off x="14433550" y="20659725"/>
          <a:ext cx="609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104775</xdr:colOff>
      <xdr:row>100</xdr:row>
      <xdr:rowOff>0</xdr:rowOff>
    </xdr:from>
    <xdr:ext cx="762000" cy="304800"/>
    <xdr:sp>
      <xdr:nvSpPr>
        <xdr:cNvPr id="75" name="Shape 75"/>
        <xdr:cNvSpPr txBox="1"/>
      </xdr:nvSpPr>
      <xdr:spPr>
        <a:xfrm>
          <a:off x="15250795" y="20459700"/>
          <a:ext cx="7620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285750</xdr:colOff>
      <xdr:row>94</xdr:row>
      <xdr:rowOff>28575</xdr:rowOff>
    </xdr:from>
    <xdr:ext cx="1114425" cy="790575"/>
    <xdr:sp>
      <xdr:nvSpPr>
        <xdr:cNvPr id="76" name="Shape 76"/>
        <xdr:cNvSpPr/>
      </xdr:nvSpPr>
      <xdr:spPr>
        <a:xfrm>
          <a:off x="14509750" y="19288125"/>
          <a:ext cx="1114425" cy="79057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419100</xdr:colOff>
      <xdr:row>84</xdr:row>
      <xdr:rowOff>57150</xdr:rowOff>
    </xdr:from>
    <xdr:ext cx="2066925" cy="466725"/>
    <xdr:sp>
      <xdr:nvSpPr>
        <xdr:cNvPr id="77" name="Shape 77"/>
        <xdr:cNvSpPr/>
      </xdr:nvSpPr>
      <xdr:spPr>
        <a:xfrm>
          <a:off x="13721080" y="17316450"/>
          <a:ext cx="2066925" cy="4667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76200</xdr:colOff>
      <xdr:row>86</xdr:row>
      <xdr:rowOff>-38100</xdr:rowOff>
    </xdr:from>
    <xdr:ext cx="485775" cy="866775"/>
    <xdr:sp>
      <xdr:nvSpPr>
        <xdr:cNvPr id="78" name="Shape 78"/>
        <xdr:cNvSpPr/>
      </xdr:nvSpPr>
      <xdr:spPr>
        <a:xfrm>
          <a:off x="15222220" y="17621250"/>
          <a:ext cx="485775" cy="86677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447675</xdr:colOff>
      <xdr:row>80</xdr:row>
      <xdr:rowOff>104775</xdr:rowOff>
    </xdr:from>
    <xdr:ext cx="333375" cy="352425"/>
    <xdr:sp>
      <xdr:nvSpPr>
        <xdr:cNvPr id="79" name="Shape 79"/>
        <xdr:cNvSpPr txBox="1"/>
      </xdr:nvSpPr>
      <xdr:spPr>
        <a:xfrm>
          <a:off x="14671675" y="16563975"/>
          <a:ext cx="333375" cy="3524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8" name="Shape 2"/>
        <xdr:cNvGrpSpPr/>
      </xdr:nvGrpSpPr>
      <xdr:grpSpPr>
        <a:xfrm>
          <a:off x="2072640" y="11734800"/>
          <a:ext cx="10277475" cy="5648325"/>
          <a:chOff x="207263" y="955838"/>
          <a:chExt cx="10277475" cy="5648325"/>
        </a:xfrm>
      </xdr:grpSpPr>
      <xdr:grpSp>
        <xdr:nvGrpSpPr>
          <xdr:cNvPr id="80" name="Shape 80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9" name="Shape 6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81" name="Shape 81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82" name="Shape 82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83" name="Shape 83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5"/>
              </a:xfrm>
            </xdr:grpSpPr>
            <xdr:sp>
              <xdr:nvSpPr>
                <xdr:cNvPr id="84" name="Shape 84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85" name="Shape 85"/>
                <xdr:cNvGrpSpPr/>
              </xdr:nvGrpSpPr>
              <xdr:grpSpPr>
                <a:xfrm>
                  <a:off x="207263" y="955838"/>
                  <a:ext cx="10277475" cy="5648325"/>
                  <a:chOff x="207263" y="955838"/>
                  <a:chExt cx="10277475" cy="5648326"/>
                </a:xfrm>
              </xdr:grpSpPr>
              <xdr:sp>
                <xdr:nvSpPr>
                  <xdr:cNvPr id="86" name="Shape 86"/>
                  <xdr:cNvSpPr/>
                </xdr:nvSpPr>
                <xdr:spPr>
                  <a:xfrm>
                    <a:off x="207263" y="955838"/>
                    <a:ext cx="10277475" cy="5648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87" name="Shape 87"/>
                  <xdr:cNvGrpSpPr/>
                </xdr:nvGrpSpPr>
                <xdr:grpSpPr>
                  <a:xfrm>
                    <a:off x="207263" y="955838"/>
                    <a:ext cx="10277475" cy="5648326"/>
                    <a:chOff x="1926164" y="13102166"/>
                    <a:chExt cx="9207503" cy="5980945"/>
                  </a:xfrm>
                </xdr:grpSpPr>
                <xdr:sp>
                  <xdr:nvSpPr>
                    <xdr:cNvPr id="88" name="Shape 88"/>
                    <xdr:cNvSpPr/>
                  </xdr:nvSpPr>
                  <xdr:spPr>
                    <a:xfrm>
                      <a:off x="1926164" y="13102166"/>
                      <a:ext cx="9207500" cy="59809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 panose="020B0604020202020204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89" name="Shape 89"/>
                    <xdr:cNvPicPr preferRelativeResize="0"/>
                  </xdr:nvPicPr>
                  <xdr:blipFill>
                    <a:blip r:embed="rId1"/>
                    <a:srcRect/>
                    <a:stretch>
                      <a:fillRect/>
                    </a:stretch>
                  </xdr:blipFill>
                  <xdr:spPr>
                    <a:xfrm rot="5400000">
                      <a:off x="105830" y="14922501"/>
                      <a:ext cx="5947836" cy="230716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90" name="Shape 90"/>
                    <xdr:cNvPicPr preferRelativeResize="0"/>
                  </xdr:nvPicPr>
                  <xdr:blipFill>
                    <a:blip r:embed="rId2"/>
                    <a:srcRect/>
                    <a:stretch>
                      <a:fillRect/>
                    </a:stretch>
                  </xdr:blipFill>
                  <xdr:spPr>
                    <a:xfrm rot="5400000">
                      <a:off x="4686776" y="15040553"/>
                      <a:ext cx="5969001" cy="209222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91" name="Shape 91"/>
                    <xdr:cNvPicPr preferRelativeResize="0"/>
                  </xdr:nvPicPr>
                  <xdr:blipFill>
                    <a:blip r:embed="rId3"/>
                    <a:srcRect/>
                    <a:stretch>
                      <a:fillRect/>
                    </a:stretch>
                  </xdr:blipFill>
                  <xdr:spPr>
                    <a:xfrm rot="5400000">
                      <a:off x="6915530" y="14864973"/>
                      <a:ext cx="5980940" cy="245533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92" name="Shape 92"/>
                    <xdr:cNvPicPr preferRelativeResize="0"/>
                  </xdr:nvPicPr>
                  <xdr:blipFill>
                    <a:blip r:embed="rId4"/>
                    <a:srcRect/>
                    <a:stretch>
                      <a:fillRect/>
                    </a:stretch>
                  </xdr:blipFill>
                  <xdr:spPr>
                    <a:xfrm rot="5400000">
                      <a:off x="2449508" y="14864827"/>
                      <a:ext cx="5969002" cy="244368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8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443075" y="17887950"/>
          <a:ext cx="771525" cy="3276600"/>
          <a:chOff x="4960238" y="2141700"/>
          <a:chExt cx="771525" cy="3276600"/>
        </a:xfrm>
      </xdr:grpSpPr>
      <xdr:grpSp>
        <xdr:nvGrpSpPr>
          <xdr:cNvPr id="93" name="Shape 93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6" name="Shape 6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94" name="Shape 94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95" name="Shape 95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96" name="Shape 96"/>
              <xdr:cNvGrpSpPr/>
            </xdr:nvGrpSpPr>
            <xdr:grpSpPr>
              <a:xfrm>
                <a:off x="4960238" y="2141700"/>
                <a:ext cx="771525" cy="3276600"/>
                <a:chOff x="4960238" y="2141700"/>
                <a:chExt cx="771525" cy="3276600"/>
              </a:xfrm>
            </xdr:grpSpPr>
            <xdr:sp>
              <xdr:nvSpPr>
                <xdr:cNvPr id="97" name="Shape 97"/>
                <xdr:cNvSpPr/>
              </xdr:nvSpPr>
              <xdr:spPr>
                <a:xfrm>
                  <a:off x="4960238" y="2141700"/>
                  <a:ext cx="771525" cy="3276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98" name="Shape 98"/>
                <xdr:cNvGrpSpPr/>
              </xdr:nvGrpSpPr>
              <xdr:grpSpPr>
                <a:xfrm>
                  <a:off x="4960238" y="2141700"/>
                  <a:ext cx="771525" cy="3276600"/>
                  <a:chOff x="4969763" y="2151225"/>
                  <a:chExt cx="752475" cy="3257550"/>
                </a:xfrm>
              </xdr:grpSpPr>
              <xdr:sp>
                <xdr:nvSpPr>
                  <xdr:cNvPr id="99" name="Shape 99"/>
                  <xdr:cNvSpPr/>
                </xdr:nvSpPr>
                <xdr:spPr>
                  <a:xfrm>
                    <a:off x="4969763" y="2151225"/>
                    <a:ext cx="752475" cy="3257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00" name="Shape 100"/>
                  <xdr:cNvCxnSpPr/>
                </xdr:nvCxnSpPr>
                <xdr:spPr>
                  <a:xfrm>
                    <a:off x="4969763" y="2151225"/>
                    <a:ext cx="752475" cy="325755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016355" y="18164175"/>
          <a:ext cx="38100" cy="3257550"/>
          <a:chOff x="5326950" y="2151225"/>
          <a:chExt cx="38100" cy="3257550"/>
        </a:xfrm>
      </xdr:grpSpPr>
      <xdr:grpSp>
        <xdr:nvGrpSpPr>
          <xdr:cNvPr id="101" name="Shape 101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6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02" name="Shape 102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103" name="Shape 103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04" name="Shape 104"/>
              <xdr:cNvGrpSpPr/>
            </xdr:nvGrpSpPr>
            <xdr:grpSpPr>
              <a:xfrm>
                <a:off x="5326950" y="2151225"/>
                <a:ext cx="38100" cy="3257550"/>
                <a:chOff x="5326950" y="2151225"/>
                <a:chExt cx="38100" cy="3257550"/>
              </a:xfrm>
            </xdr:grpSpPr>
            <xdr:sp>
              <xdr:nvSpPr>
                <xdr:cNvPr id="105" name="Shape 105"/>
                <xdr:cNvSpPr/>
              </xdr:nvSpPr>
              <xdr:spPr>
                <a:xfrm>
                  <a:off x="5326950" y="2151225"/>
                  <a:ext cx="3810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06" name="Shape 106"/>
                <xdr:cNvGrpSpPr/>
              </xdr:nvGrpSpPr>
              <xdr:grpSpPr>
                <a:xfrm>
                  <a:off x="5326950" y="2151225"/>
                  <a:ext cx="38100" cy="3257550"/>
                  <a:chOff x="5336475" y="2151225"/>
                  <a:chExt cx="19050" cy="3257550"/>
                </a:xfrm>
              </xdr:grpSpPr>
              <xdr:sp>
                <xdr:nvSpPr>
                  <xdr:cNvPr id="107" name="Shape 107"/>
                  <xdr:cNvSpPr/>
                </xdr:nvSpPr>
                <xdr:spPr>
                  <a:xfrm>
                    <a:off x="5336475" y="2151225"/>
                    <a:ext cx="19050" cy="325755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08" name="Shape 108"/>
                  <xdr:cNvCxnSpPr/>
                </xdr:nvCxnSpPr>
                <xdr:spPr>
                  <a:xfrm>
                    <a:off x="5336475" y="2151225"/>
                    <a:ext cx="19050" cy="3257550"/>
                  </a:xfrm>
                  <a:prstGeom prst="straightConnector1">
                    <a:avLst/>
                  </a:prstGeom>
                  <a:noFill/>
                  <a:ln w="28575" cap="flat" cmpd="sng">
                    <a:solidFill>
                      <a:srgbClr val="FF0000"/>
                    </a:solidFill>
                    <a:prstDash val="dash"/>
                    <a:miter lim="800000"/>
                    <a:headEnd type="none" w="sm" len="sm"/>
                    <a:tailEnd type="none" w="sm" len="sm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11580" y="21459825"/>
          <a:ext cx="771525" cy="1009650"/>
          <a:chOff x="4960238" y="3275175"/>
          <a:chExt cx="771525" cy="1009650"/>
        </a:xfrm>
      </xdr:grpSpPr>
      <xdr:grpSp>
        <xdr:nvGrpSpPr>
          <xdr:cNvPr id="109" name="Shape 109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7" name="Shape 6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10" name="Shape 110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111" name="Shape 111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12" name="Shape 112"/>
              <xdr:cNvGrpSpPr/>
            </xdr:nvGrpSpPr>
            <xdr:grpSpPr>
              <a:xfrm>
                <a:off x="4960238" y="3275175"/>
                <a:ext cx="771525" cy="1009650"/>
                <a:chOff x="4960238" y="3275175"/>
                <a:chExt cx="771525" cy="1009650"/>
              </a:xfrm>
            </xdr:grpSpPr>
            <xdr:sp>
              <xdr:nvSpPr>
                <xdr:cNvPr id="113" name="Shape 113"/>
                <xdr:cNvSpPr/>
              </xdr:nvSpPr>
              <xdr:spPr>
                <a:xfrm>
                  <a:off x="4960238" y="3275175"/>
                  <a:ext cx="771525" cy="10096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14" name="Shape 114"/>
                <xdr:cNvGrpSpPr/>
              </xdr:nvGrpSpPr>
              <xdr:grpSpPr>
                <a:xfrm>
                  <a:off x="4960238" y="3275175"/>
                  <a:ext cx="771525" cy="1009650"/>
                  <a:chOff x="4969763" y="3284700"/>
                  <a:chExt cx="752475" cy="990600"/>
                </a:xfrm>
              </xdr:grpSpPr>
              <xdr:sp>
                <xdr:nvSpPr>
                  <xdr:cNvPr id="115" name="Shape 115"/>
                  <xdr:cNvSpPr/>
                </xdr:nvSpPr>
                <xdr:spPr>
                  <a:xfrm>
                    <a:off x="4969763" y="3284700"/>
                    <a:ext cx="752475" cy="9906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cxnSp>
                <xdr:nvCxnSpPr>
                  <xdr:cNvPr id="116" name="Shape 116"/>
                  <xdr:cNvCxnSpPr/>
                </xdr:nvCxnSpPr>
                <xdr:spPr>
                  <a:xfrm>
                    <a:off x="4969763" y="3284700"/>
                    <a:ext cx="752475" cy="990600"/>
                  </a:xfrm>
                  <a:prstGeom prst="straightConnector1">
                    <a:avLst/>
                  </a:prstGeom>
                  <a:noFill/>
                  <a:ln w="19050" cap="flat" cmpd="sng">
                    <a:solidFill>
                      <a:srgbClr val="FF0000"/>
                    </a:solidFill>
                    <a:prstDash val="solid"/>
                    <a:miter lim="800000"/>
                    <a:headEnd type="stealth" w="med" len="med"/>
                    <a:tailEnd type="stealth" w="med" len="med"/>
                  </a:ln>
                </xdr:spPr>
              </xdr:cxnSp>
            </xdr:grpSp>
          </xdr:grpSp>
        </xdr:grpSp>
      </xdr:grpSp>
    </xdr:grpSp>
    <xdr:clientData fLocksWithSheet="0"/>
  </xdr:oneCellAnchor>
  <xdr:oneCellAnchor>
    <xdr:from>
      <xdr:col>13</xdr:col>
      <xdr:colOff>666750</xdr:colOff>
      <xdr:row>106</xdr:row>
      <xdr:rowOff>142875</xdr:rowOff>
    </xdr:from>
    <xdr:ext cx="371475" cy="304800"/>
    <xdr:sp>
      <xdr:nvSpPr>
        <xdr:cNvPr id="117" name="Shape 117"/>
        <xdr:cNvSpPr txBox="1"/>
      </xdr:nvSpPr>
      <xdr:spPr>
        <a:xfrm>
          <a:off x="15812770" y="21802725"/>
          <a:ext cx="371475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180975</xdr:colOff>
      <xdr:row>111</xdr:row>
      <xdr:rowOff>152400</xdr:rowOff>
    </xdr:from>
    <xdr:ext cx="533400" cy="304800"/>
    <xdr:sp>
      <xdr:nvSpPr>
        <xdr:cNvPr id="118" name="Shape 118"/>
        <xdr:cNvSpPr txBox="1"/>
      </xdr:nvSpPr>
      <xdr:spPr>
        <a:xfrm>
          <a:off x="15326995" y="22812375"/>
          <a:ext cx="5334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323850</xdr:colOff>
      <xdr:row>100</xdr:row>
      <xdr:rowOff>142875</xdr:rowOff>
    </xdr:from>
    <xdr:ext cx="609600" cy="304800"/>
    <xdr:sp>
      <xdr:nvSpPr>
        <xdr:cNvPr id="119" name="Shape 119"/>
        <xdr:cNvSpPr txBox="1"/>
      </xdr:nvSpPr>
      <xdr:spPr>
        <a:xfrm>
          <a:off x="13625830" y="20602575"/>
          <a:ext cx="609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104775</xdr:colOff>
      <xdr:row>111</xdr:row>
      <xdr:rowOff>0</xdr:rowOff>
    </xdr:from>
    <xdr:ext cx="762000" cy="304800"/>
    <xdr:sp>
      <xdr:nvSpPr>
        <xdr:cNvPr id="120" name="Shape 120"/>
        <xdr:cNvSpPr txBox="1"/>
      </xdr:nvSpPr>
      <xdr:spPr>
        <a:xfrm>
          <a:off x="15250795" y="22659975"/>
          <a:ext cx="7620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285750</xdr:colOff>
      <xdr:row>105</xdr:row>
      <xdr:rowOff>28575</xdr:rowOff>
    </xdr:from>
    <xdr:ext cx="1114425" cy="790575"/>
    <xdr:sp>
      <xdr:nvSpPr>
        <xdr:cNvPr id="76" name="Shape 76"/>
        <xdr:cNvSpPr/>
      </xdr:nvSpPr>
      <xdr:spPr>
        <a:xfrm>
          <a:off x="14509750" y="21488400"/>
          <a:ext cx="1114425" cy="790575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419100</xdr:colOff>
      <xdr:row>84</xdr:row>
      <xdr:rowOff>57150</xdr:rowOff>
    </xdr:from>
    <xdr:ext cx="2066925" cy="466725"/>
    <xdr:sp>
      <xdr:nvSpPr>
        <xdr:cNvPr id="77" name="Shape 77"/>
        <xdr:cNvSpPr/>
      </xdr:nvSpPr>
      <xdr:spPr>
        <a:xfrm>
          <a:off x="13721080" y="17316450"/>
          <a:ext cx="2066925" cy="46672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76200</xdr:colOff>
      <xdr:row>86</xdr:row>
      <xdr:rowOff>-38100</xdr:rowOff>
    </xdr:from>
    <xdr:ext cx="485775" cy="3067050"/>
    <xdr:sp>
      <xdr:nvSpPr>
        <xdr:cNvPr id="121" name="Shape 121"/>
        <xdr:cNvSpPr/>
      </xdr:nvSpPr>
      <xdr:spPr>
        <a:xfrm>
          <a:off x="15222220" y="17621250"/>
          <a:ext cx="485775" cy="306705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447675</xdr:colOff>
      <xdr:row>80</xdr:row>
      <xdr:rowOff>104775</xdr:rowOff>
    </xdr:from>
    <xdr:ext cx="333375" cy="352425"/>
    <xdr:sp>
      <xdr:nvSpPr>
        <xdr:cNvPr id="122" name="Shape 122"/>
        <xdr:cNvSpPr txBox="1"/>
      </xdr:nvSpPr>
      <xdr:spPr>
        <a:xfrm>
          <a:off x="14671675" y="16563975"/>
          <a:ext cx="333375" cy="3524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8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123" name="Shape 123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9" name="Shape 6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4" name="Shape 124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125" name="Shape 125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26" name="Shape 126"/>
              <xdr:cNvGrpSpPr/>
            </xdr:nvGrpSpPr>
            <xdr:grpSpPr>
              <a:xfrm>
                <a:off x="1088325" y="1003463"/>
                <a:ext cx="8515350" cy="5553075"/>
                <a:chOff x="1088325" y="1003463"/>
                <a:chExt cx="8515350" cy="5553075"/>
              </a:xfrm>
            </xdr:grpSpPr>
            <xdr:sp>
              <xdr:nvSpPr>
                <xdr:cNvPr id="127" name="Shape 127"/>
                <xdr:cNvSpPr/>
              </xdr:nvSpPr>
              <xdr:spPr>
                <a:xfrm>
                  <a:off x="1088325" y="1003463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128" name="Shape 128"/>
                <xdr:cNvGrpSpPr/>
              </xdr:nvGrpSpPr>
              <xdr:grpSpPr>
                <a:xfrm>
                  <a:off x="1088325" y="1003463"/>
                  <a:ext cx="8515350" cy="5553075"/>
                  <a:chOff x="1088325" y="1003462"/>
                  <a:chExt cx="8515351" cy="5553076"/>
                </a:xfrm>
              </xdr:grpSpPr>
              <xdr:sp>
                <xdr:nvSpPr>
                  <xdr:cNvPr id="129" name="Shape 129"/>
                  <xdr:cNvSpPr/>
                </xdr:nvSpPr>
                <xdr:spPr>
                  <a:xfrm>
                    <a:off x="1088325" y="1003462"/>
                    <a:ext cx="8515350" cy="55530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130" name="Shape 130"/>
                  <xdr:cNvGrpSpPr/>
                </xdr:nvGrpSpPr>
                <xdr:grpSpPr>
                  <a:xfrm>
                    <a:off x="1088325" y="1003462"/>
                    <a:ext cx="8515351" cy="5553076"/>
                    <a:chOff x="1721556" y="12911667"/>
                    <a:chExt cx="7133500" cy="5122333"/>
                  </a:xfrm>
                </xdr:grpSpPr>
                <xdr:sp>
                  <xdr:nvSpPr>
                    <xdr:cNvPr id="131" name="Shape 131"/>
                    <xdr:cNvSpPr/>
                  </xdr:nvSpPr>
                  <xdr:spPr>
                    <a:xfrm>
                      <a:off x="1721556" y="12911668"/>
                      <a:ext cx="7133475" cy="5122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 panose="020B0604020202020204"/>
                        <a:buNone/>
                      </a:pPr>
                      <a:endParaRPr sz="1400"/>
                    </a:p>
                  </xdr:txBody>
                </xdr:sp>
                <xdr:pic>
                  <xdr:nvPicPr>
                    <xdr:cNvPr id="132" name="Shape 132"/>
                    <xdr:cNvPicPr preferRelativeResize="0"/>
                  </xdr:nvPicPr>
                  <xdr:blipFill>
                    <a:blip r:embed="rId1"/>
                    <a:srcRect/>
                    <a:stretch>
                      <a:fillRect/>
                    </a:stretch>
                  </xdr:blipFill>
                  <xdr:spPr>
                    <a:xfrm rot="5400000">
                      <a:off x="493891" y="14139335"/>
                      <a:ext cx="5122330" cy="2667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33" name="Shape 133"/>
                    <xdr:cNvPicPr preferRelativeResize="0"/>
                  </xdr:nvPicPr>
                  <xdr:blipFill>
                    <a:blip r:embed="rId2"/>
                    <a:srcRect/>
                    <a:stretch>
                      <a:fillRect/>
                    </a:stretch>
                  </xdr:blipFill>
                  <xdr:spPr>
                    <a:xfrm rot="5400000">
                      <a:off x="2819874" y="14381570"/>
                      <a:ext cx="5108224" cy="2168419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134" name="Shape 134"/>
                    <xdr:cNvPicPr preferRelativeResize="0"/>
                  </xdr:nvPicPr>
                  <xdr:blipFill>
                    <a:blip r:embed="rId3"/>
                    <a:srcRect/>
                    <a:stretch>
                      <a:fillRect/>
                    </a:stretch>
                  </xdr:blipFill>
                  <xdr:spPr>
                    <a:xfrm rot="5400000">
                      <a:off x="5090751" y="14255584"/>
                      <a:ext cx="5108220" cy="2420389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71600" cy="304800"/>
    <xdr:sp>
      <xdr:nvSpPr>
        <xdr:cNvPr id="135" name="Shape 135"/>
        <xdr:cNvSpPr txBox="1"/>
      </xdr:nvSpPr>
      <xdr:spPr>
        <a:xfrm>
          <a:off x="11122660" y="13258800"/>
          <a:ext cx="1371600" cy="3048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10" name="image26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655050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1" name="image8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Roaming\Foxmail7\Temp-8004-20230424090501\Attach\BG1083S-02,%20KIRA%202.0%20MTO,%20SATIN,%20MILLY,%20REG%20AND%20CURV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ESIGN DETAILS"/>
      <sheetName val="DESIGN (pg 2)"/>
      <sheetName val="BOM"/>
      <sheetName val="PP (MED) 2-1-23"/>
      <sheetName val="PP (2X) 2-2-23"/>
      <sheetName val="PP2 (MED) 3-1-23"/>
      <sheetName val="PP2 (2X) 3-1-23"/>
      <sheetName val="PP2 RE-SUBMIT(2X) 3-20-23"/>
      <sheetName val="PP2 RE-SUBMIT (2X) 4-21-23"/>
      <sheetName val="GRADED SPECS 4-21-23"/>
      <sheetName val="GRADED SPECS (2)"/>
      <sheetName val="PP SAMPLE"/>
      <sheetName val="PP SAMPLE (2X)"/>
    </sheetNames>
    <sheetDataSet>
      <sheetData sheetId="0">
        <row r="2">
          <cell r="C2" t="str">
            <v>BG1083S-02 KIRA DRESS</v>
          </cell>
        </row>
        <row r="2">
          <cell r="H2">
            <v>44690</v>
          </cell>
        </row>
        <row r="3">
          <cell r="C3" t="str">
            <v>CORE</v>
          </cell>
        </row>
        <row r="4">
          <cell r="C4" t="str">
            <v>SATIN (100% POLY)</v>
          </cell>
        </row>
        <row r="5">
          <cell r="C5" t="str">
            <v>NONE</v>
          </cell>
        </row>
        <row r="6">
          <cell r="C6" t="str">
            <v>POLY PONGEE</v>
          </cell>
        </row>
        <row r="7">
          <cell r="C7" t="str">
            <v>MILLY</v>
          </cell>
        </row>
        <row r="7">
          <cell r="H7" t="str">
            <v>PROTO COLOR: ANY MEDIUM COLOR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10"/>
  <sheetViews>
    <sheetView tabSelected="1" view="pageBreakPreview" zoomScale="70" zoomScaleNormal="70" topLeftCell="A10" workbookViewId="0">
      <selection activeCell="S20" sqref="S20"/>
    </sheetView>
  </sheetViews>
  <sheetFormatPr defaultColWidth="10.0984848484848" defaultRowHeight="15" customHeight="1"/>
  <cols>
    <col min="1" max="1" width="9.8030303030303" style="143" customWidth="1"/>
    <col min="2" max="2" width="17.0984848484848" style="143" customWidth="1"/>
    <col min="3" max="3" width="30.3030303030303" style="143" customWidth="1"/>
    <col min="4" max="4" width="24.0984848484848" style="143" customWidth="1"/>
    <col min="5" max="6" width="7.40151515151515" style="143" customWidth="1"/>
    <col min="7" max="11" width="7.3030303030303" style="143" customWidth="1"/>
    <col min="12" max="12" width="9" style="143" customWidth="1"/>
    <col min="13" max="13" width="8.6969696969697" style="143" customWidth="1"/>
    <col min="14" max="14" width="8.90151515151515" style="143" customWidth="1"/>
    <col min="15" max="15" width="7.3030303030303" style="143" customWidth="1"/>
    <col min="16" max="26" width="10.6969696969697" style="143" customWidth="1"/>
    <col min="27" max="16384" width="10.0984848484848" style="143"/>
  </cols>
  <sheetData>
    <row r="1" s="143" customFormat="1" ht="33.75" customHeight="1" spans="1:26">
      <c r="A1" s="144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68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="143" customFormat="1" ht="15.75" customHeight="1" spans="1:26">
      <c r="A2" s="146" t="s">
        <v>0</v>
      </c>
      <c r="B2" s="147"/>
      <c r="C2" s="148" t="str">
        <f>'[1]DESIGN DETAILS'!C2</f>
        <v>BG1083S-02 KIRA DRESS</v>
      </c>
      <c r="D2" s="149"/>
      <c r="E2" s="150" t="s">
        <v>1</v>
      </c>
      <c r="F2" s="151"/>
      <c r="G2" s="147"/>
      <c r="H2" s="152">
        <f>'[1]DESIGN DETAILS'!H2</f>
        <v>44690</v>
      </c>
      <c r="I2" s="215"/>
      <c r="J2" s="215"/>
      <c r="K2" s="215"/>
      <c r="L2" s="215"/>
      <c r="M2" s="215"/>
      <c r="N2" s="216"/>
      <c r="O2" s="217"/>
      <c r="P2" s="217"/>
      <c r="Q2" s="231"/>
      <c r="R2" s="231"/>
      <c r="S2" s="231"/>
      <c r="T2" s="231"/>
      <c r="U2" s="231"/>
      <c r="V2" s="231"/>
      <c r="W2" s="231"/>
      <c r="X2" s="231"/>
      <c r="Y2" s="231"/>
      <c r="Z2" s="231"/>
    </row>
    <row r="3" s="143" customFormat="1" ht="15.75" customHeight="1" spans="1:26">
      <c r="A3" s="146" t="s">
        <v>2</v>
      </c>
      <c r="B3" s="147"/>
      <c r="C3" s="153" t="str">
        <f>'[1]DESIGN DETAILS'!C3</f>
        <v>CORE</v>
      </c>
      <c r="D3" s="154"/>
      <c r="E3" s="150" t="s">
        <v>3</v>
      </c>
      <c r="F3" s="151"/>
      <c r="G3" s="147"/>
      <c r="H3" s="152"/>
      <c r="I3" s="154"/>
      <c r="J3" s="154"/>
      <c r="K3" s="154"/>
      <c r="L3" s="154"/>
      <c r="M3" s="154"/>
      <c r="N3" s="218"/>
      <c r="O3" s="219"/>
      <c r="P3" s="219"/>
      <c r="Q3" s="231"/>
      <c r="R3" s="231"/>
      <c r="S3" s="231"/>
      <c r="T3" s="231"/>
      <c r="U3" s="231"/>
      <c r="V3" s="231"/>
      <c r="W3" s="231"/>
      <c r="X3" s="231"/>
      <c r="Y3" s="231"/>
      <c r="Z3" s="231"/>
    </row>
    <row r="4" s="143" customFormat="1" ht="15.75" customHeight="1" spans="1:26">
      <c r="A4" s="146" t="s">
        <v>4</v>
      </c>
      <c r="B4" s="147"/>
      <c r="C4" s="153" t="str">
        <f>'[1]DESIGN DETAILS'!C4</f>
        <v>SATIN (100% POLY)</v>
      </c>
      <c r="D4" s="154"/>
      <c r="E4" s="150" t="s">
        <v>5</v>
      </c>
      <c r="F4" s="151"/>
      <c r="G4" s="147"/>
      <c r="H4" s="153" t="s">
        <v>6</v>
      </c>
      <c r="I4" s="151"/>
      <c r="J4" s="151"/>
      <c r="K4" s="151"/>
      <c r="L4" s="151"/>
      <c r="M4" s="151"/>
      <c r="N4" s="182"/>
      <c r="O4" s="220"/>
      <c r="P4" s="220"/>
      <c r="Q4" s="231"/>
      <c r="R4" s="231"/>
      <c r="S4" s="231"/>
      <c r="T4" s="231"/>
      <c r="U4" s="231"/>
      <c r="V4" s="231"/>
      <c r="W4" s="231"/>
      <c r="X4" s="231"/>
      <c r="Y4" s="231"/>
      <c r="Z4" s="231"/>
    </row>
    <row r="5" s="143" customFormat="1" ht="15.75" customHeight="1" spans="1:26">
      <c r="A5" s="146" t="s">
        <v>7</v>
      </c>
      <c r="B5" s="147"/>
      <c r="C5" s="153" t="str">
        <f>'[1]DESIGN DETAILS'!C5</f>
        <v>NONE</v>
      </c>
      <c r="D5" s="154"/>
      <c r="E5" s="150" t="s">
        <v>8</v>
      </c>
      <c r="F5" s="151"/>
      <c r="G5" s="147"/>
      <c r="H5" s="153" t="s">
        <v>9</v>
      </c>
      <c r="I5" s="154"/>
      <c r="J5" s="154"/>
      <c r="K5" s="154"/>
      <c r="L5" s="154"/>
      <c r="M5" s="154"/>
      <c r="N5" s="218"/>
      <c r="O5" s="221"/>
      <c r="P5" s="221"/>
      <c r="Q5" s="231"/>
      <c r="R5" s="231"/>
      <c r="S5" s="231"/>
      <c r="T5" s="231"/>
      <c r="U5" s="231"/>
      <c r="V5" s="231"/>
      <c r="W5" s="231"/>
      <c r="X5" s="231"/>
      <c r="Y5" s="231"/>
      <c r="Z5" s="231"/>
    </row>
    <row r="6" s="143" customFormat="1" ht="15.75" customHeight="1" spans="1:26">
      <c r="A6" s="146" t="s">
        <v>10</v>
      </c>
      <c r="B6" s="147"/>
      <c r="C6" s="153" t="str">
        <f>'[1]DESIGN DETAILS'!C6</f>
        <v>POLY PONGEE</v>
      </c>
      <c r="D6" s="154"/>
      <c r="E6" s="150" t="s">
        <v>11</v>
      </c>
      <c r="F6" s="151"/>
      <c r="G6" s="147"/>
      <c r="H6" s="148" t="s">
        <v>12</v>
      </c>
      <c r="I6" s="149"/>
      <c r="J6" s="149"/>
      <c r="K6" s="149"/>
      <c r="L6" s="149"/>
      <c r="M6" s="149"/>
      <c r="N6" s="222"/>
      <c r="O6" s="223"/>
      <c r="P6" s="223"/>
      <c r="Q6" s="231"/>
      <c r="R6" s="231"/>
      <c r="S6" s="231"/>
      <c r="T6" s="231"/>
      <c r="U6" s="231"/>
      <c r="V6" s="231"/>
      <c r="W6" s="231"/>
      <c r="X6" s="231"/>
      <c r="Y6" s="231"/>
      <c r="Z6" s="231"/>
    </row>
    <row r="7" s="143" customFormat="1" ht="15.75" customHeight="1" spans="1:26">
      <c r="A7" s="146" t="s">
        <v>13</v>
      </c>
      <c r="B7" s="147"/>
      <c r="C7" s="148" t="str">
        <f>'[1]DESIGN DETAILS'!C7</f>
        <v>MILLY</v>
      </c>
      <c r="D7" s="149"/>
      <c r="E7" s="150" t="s">
        <v>14</v>
      </c>
      <c r="F7" s="151"/>
      <c r="G7" s="147"/>
      <c r="H7" s="152" t="str">
        <f>'[1]DESIGN DETAILS'!H7</f>
        <v>PROTO COLOR: ANY MEDIUM COLOR</v>
      </c>
      <c r="I7" s="151"/>
      <c r="J7" s="151"/>
      <c r="K7" s="151"/>
      <c r="L7" s="151"/>
      <c r="M7" s="151"/>
      <c r="N7" s="182"/>
      <c r="O7" s="223"/>
      <c r="P7" s="223"/>
      <c r="Q7" s="231"/>
      <c r="R7" s="231"/>
      <c r="S7" s="231"/>
      <c r="T7" s="231"/>
      <c r="U7" s="231"/>
      <c r="V7" s="231"/>
      <c r="W7" s="231"/>
      <c r="X7" s="231"/>
      <c r="Y7" s="231"/>
      <c r="Z7" s="231"/>
    </row>
    <row r="8" s="143" customFormat="1" ht="27.75" customHeight="1" spans="1:26">
      <c r="A8" s="155" t="s">
        <v>15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210"/>
      <c r="O8" s="224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="143" customFormat="1" ht="22.5" customHeight="1" spans="1:26">
      <c r="A9" s="157" t="s">
        <v>16</v>
      </c>
      <c r="B9" s="158"/>
      <c r="C9" s="158"/>
      <c r="D9" s="158"/>
      <c r="E9" s="159"/>
      <c r="F9" s="160" t="s">
        <v>17</v>
      </c>
      <c r="G9" s="158"/>
      <c r="H9" s="158"/>
      <c r="I9" s="158"/>
      <c r="J9" s="158"/>
      <c r="K9" s="158"/>
      <c r="L9" s="160" t="s">
        <v>18</v>
      </c>
      <c r="M9" s="158"/>
      <c r="N9" s="159"/>
      <c r="O9" s="225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="143" customFormat="1" ht="36" customHeight="1" spans="1:26">
      <c r="A10" s="161" t="s">
        <v>19</v>
      </c>
      <c r="B10" s="162" t="s">
        <v>20</v>
      </c>
      <c r="C10" s="159"/>
      <c r="D10" s="161" t="s">
        <v>21</v>
      </c>
      <c r="E10" s="73" t="s">
        <v>22</v>
      </c>
      <c r="F10" s="163" t="s">
        <v>23</v>
      </c>
      <c r="G10" s="164" t="s">
        <v>24</v>
      </c>
      <c r="H10" s="165" t="s">
        <v>25</v>
      </c>
      <c r="I10" s="164" t="s">
        <v>26</v>
      </c>
      <c r="J10" s="164" t="s">
        <v>27</v>
      </c>
      <c r="K10" s="164" t="s">
        <v>28</v>
      </c>
      <c r="L10" s="164" t="s">
        <v>29</v>
      </c>
      <c r="M10" s="165" t="s">
        <v>30</v>
      </c>
      <c r="N10" s="164" t="s">
        <v>31</v>
      </c>
      <c r="O10" s="226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s="143" customFormat="1" ht="15.75" customHeight="1" spans="1:26">
      <c r="A11" s="166"/>
      <c r="B11" s="167"/>
      <c r="C11" s="168"/>
      <c r="D11" s="169"/>
      <c r="E11" s="170"/>
      <c r="F11" s="171"/>
      <c r="G11" s="172"/>
      <c r="H11" s="173"/>
      <c r="I11" s="172"/>
      <c r="J11" s="172"/>
      <c r="K11" s="227"/>
      <c r="L11" s="228"/>
      <c r="M11" s="173"/>
      <c r="N11" s="227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="143" customFormat="1" customHeight="1" spans="1:26">
      <c r="A12" s="174" t="s">
        <v>32</v>
      </c>
      <c r="B12" s="175" t="s">
        <v>33</v>
      </c>
      <c r="C12" s="176"/>
      <c r="D12" s="177" t="s">
        <v>34</v>
      </c>
      <c r="E12" s="178">
        <v>0.5</v>
      </c>
      <c r="F12" s="232">
        <f>SUM(G12-3/4)</f>
        <v>59.25</v>
      </c>
      <c r="G12" s="89">
        <f>SUM(H12-3/4)</f>
        <v>60</v>
      </c>
      <c r="H12" s="233">
        <v>60.75</v>
      </c>
      <c r="I12" s="247">
        <f>H12+3/4</f>
        <v>61.5</v>
      </c>
      <c r="J12" s="248">
        <f>SUM(I12+3/4)</f>
        <v>62.25</v>
      </c>
      <c r="K12" s="249">
        <f>SUM(J12+3/4)</f>
        <v>63</v>
      </c>
      <c r="L12" s="250">
        <f>M12-0.875</f>
        <v>62.875</v>
      </c>
      <c r="M12" s="251">
        <v>63.75</v>
      </c>
      <c r="N12" s="249">
        <f>M12+0.875</f>
        <v>64.625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="143" customFormat="1" customHeight="1" spans="1:26">
      <c r="A13" s="180" t="s">
        <v>32</v>
      </c>
      <c r="B13" s="175" t="s">
        <v>35</v>
      </c>
      <c r="C13" s="176"/>
      <c r="D13" s="181" t="s">
        <v>36</v>
      </c>
      <c r="E13" s="178">
        <v>0.5</v>
      </c>
      <c r="F13" s="232">
        <f>SUM(G13-3/4)</f>
        <v>61.5</v>
      </c>
      <c r="G13" s="89">
        <f>SUM(H13-3/4)</f>
        <v>62.25</v>
      </c>
      <c r="H13" s="233">
        <v>63</v>
      </c>
      <c r="I13" s="247">
        <f>H13+3/4</f>
        <v>63.75</v>
      </c>
      <c r="J13" s="248">
        <f>SUM(I13+3/4)</f>
        <v>64.5</v>
      </c>
      <c r="K13" s="249">
        <f>SUM(J13+3/4)</f>
        <v>65.25</v>
      </c>
      <c r="L13" s="250">
        <f>M13-0.875</f>
        <v>62.375</v>
      </c>
      <c r="M13" s="251">
        <v>63.25</v>
      </c>
      <c r="N13" s="249">
        <f>M13+0.875</f>
        <v>64.125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="143" customFormat="1" customHeight="1" spans="1:26">
      <c r="A14" s="180" t="s">
        <v>32</v>
      </c>
      <c r="B14" s="85" t="s">
        <v>37</v>
      </c>
      <c r="C14" s="182"/>
      <c r="D14" s="181" t="s">
        <v>38</v>
      </c>
      <c r="E14" s="178">
        <v>0.5</v>
      </c>
      <c r="F14" s="232">
        <f t="shared" ref="F14:F17" si="0">SUM(G14-1/2)</f>
        <v>45</v>
      </c>
      <c r="G14" s="89">
        <f t="shared" ref="G14:G17" si="1">SUM(H14-1/2)</f>
        <v>45.5</v>
      </c>
      <c r="H14" s="233">
        <v>46</v>
      </c>
      <c r="I14" s="247">
        <f t="shared" ref="I14:I17" si="2">H14+1/2</f>
        <v>46.5</v>
      </c>
      <c r="J14" s="248">
        <f t="shared" ref="J14:N14" si="3">SUM(I14+1/2)</f>
        <v>47</v>
      </c>
      <c r="K14" s="249">
        <f t="shared" si="3"/>
        <v>47.5</v>
      </c>
      <c r="L14" s="250">
        <f t="shared" ref="L14:L17" si="4">SUM(M14-1/2)</f>
        <v>45.5</v>
      </c>
      <c r="M14" s="93">
        <v>46</v>
      </c>
      <c r="N14" s="249">
        <f t="shared" ref="N14:N17" si="5">SUM(M14+1/2)</f>
        <v>46.5</v>
      </c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="143" customFormat="1" customHeight="1" spans="1:26">
      <c r="A15" s="180" t="s">
        <v>32</v>
      </c>
      <c r="B15" s="85" t="s">
        <v>39</v>
      </c>
      <c r="C15" s="182"/>
      <c r="D15" s="181" t="s">
        <v>40</v>
      </c>
      <c r="E15" s="178">
        <v>0.5</v>
      </c>
      <c r="F15" s="232">
        <f t="shared" si="0"/>
        <v>46</v>
      </c>
      <c r="G15" s="89">
        <f t="shared" si="1"/>
        <v>46.5</v>
      </c>
      <c r="H15" s="233">
        <v>47</v>
      </c>
      <c r="I15" s="247">
        <f t="shared" si="2"/>
        <v>47.5</v>
      </c>
      <c r="J15" s="248">
        <f t="shared" ref="J15:N15" si="6">SUM(I15+1/2)</f>
        <v>48</v>
      </c>
      <c r="K15" s="249">
        <f t="shared" si="6"/>
        <v>48.5</v>
      </c>
      <c r="L15" s="250">
        <f t="shared" si="4"/>
        <v>46.5</v>
      </c>
      <c r="M15" s="93">
        <v>47</v>
      </c>
      <c r="N15" s="249">
        <f t="shared" si="5"/>
        <v>47.5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="143" customFormat="1" customHeight="1" spans="1:26">
      <c r="A16" s="183" t="s">
        <v>41</v>
      </c>
      <c r="B16" s="85" t="s">
        <v>42</v>
      </c>
      <c r="C16" s="182"/>
      <c r="D16" s="181" t="s">
        <v>43</v>
      </c>
      <c r="E16" s="178">
        <v>0.5</v>
      </c>
      <c r="F16" s="232">
        <f t="shared" si="0"/>
        <v>44</v>
      </c>
      <c r="G16" s="89">
        <f t="shared" si="1"/>
        <v>44.5</v>
      </c>
      <c r="H16" s="233">
        <v>45</v>
      </c>
      <c r="I16" s="247">
        <f t="shared" si="2"/>
        <v>45.5</v>
      </c>
      <c r="J16" s="248">
        <f t="shared" ref="J16:N16" si="7">SUM(I16+1/2)</f>
        <v>46</v>
      </c>
      <c r="K16" s="249">
        <f t="shared" si="7"/>
        <v>46.5</v>
      </c>
      <c r="L16" s="250">
        <f t="shared" si="4"/>
        <v>44.5</v>
      </c>
      <c r="M16" s="93">
        <v>45</v>
      </c>
      <c r="N16" s="249">
        <f t="shared" si="5"/>
        <v>45.5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="143" customFormat="1" customHeight="1" spans="1:26">
      <c r="A17" s="183" t="s">
        <v>41</v>
      </c>
      <c r="B17" s="85" t="s">
        <v>44</v>
      </c>
      <c r="C17" s="182"/>
      <c r="D17" s="181" t="s">
        <v>45</v>
      </c>
      <c r="E17" s="178">
        <v>0.5</v>
      </c>
      <c r="F17" s="232">
        <f t="shared" si="0"/>
        <v>45</v>
      </c>
      <c r="G17" s="89">
        <f t="shared" si="1"/>
        <v>45.5</v>
      </c>
      <c r="H17" s="233">
        <v>46</v>
      </c>
      <c r="I17" s="247">
        <f t="shared" si="2"/>
        <v>46.5</v>
      </c>
      <c r="J17" s="248">
        <f t="shared" ref="J17:N17" si="8">SUM(I17+1/2)</f>
        <v>47</v>
      </c>
      <c r="K17" s="249">
        <f t="shared" si="8"/>
        <v>47.5</v>
      </c>
      <c r="L17" s="250">
        <f t="shared" si="4"/>
        <v>45.5</v>
      </c>
      <c r="M17" s="93">
        <v>46</v>
      </c>
      <c r="N17" s="249">
        <f t="shared" si="5"/>
        <v>46.5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="143" customFormat="1" ht="15.75" customHeight="1" spans="1:26">
      <c r="A18" s="180" t="s">
        <v>32</v>
      </c>
      <c r="B18" s="85" t="s">
        <v>46</v>
      </c>
      <c r="C18" s="182"/>
      <c r="D18" s="181" t="s">
        <v>47</v>
      </c>
      <c r="E18" s="178">
        <v>0.5</v>
      </c>
      <c r="F18" s="232">
        <f>SUM(G18)</f>
        <v>31</v>
      </c>
      <c r="G18" s="19">
        <f>SUM(H18)</f>
        <v>31</v>
      </c>
      <c r="H18" s="234">
        <v>31</v>
      </c>
      <c r="I18" s="248">
        <f>H18+0</f>
        <v>31</v>
      </c>
      <c r="J18" s="247">
        <f t="shared" ref="J18:N18" si="9">SUM(I18)</f>
        <v>31</v>
      </c>
      <c r="K18" s="252">
        <f t="shared" si="9"/>
        <v>31</v>
      </c>
      <c r="L18" s="253">
        <f>SUM(M18)</f>
        <v>31</v>
      </c>
      <c r="M18" s="93">
        <v>31</v>
      </c>
      <c r="N18" s="252">
        <f>SUM(M18)</f>
        <v>31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="143" customFormat="1" ht="15.75" customHeight="1" spans="1:26">
      <c r="A19" s="183" t="s">
        <v>41</v>
      </c>
      <c r="B19" s="85" t="s">
        <v>48</v>
      </c>
      <c r="C19" s="182"/>
      <c r="D19" s="181" t="s">
        <v>49</v>
      </c>
      <c r="E19" s="178">
        <v>0.5</v>
      </c>
      <c r="F19" s="232">
        <f>SUM(G19)</f>
        <v>30</v>
      </c>
      <c r="G19" s="19">
        <f>SUM(H19)</f>
        <v>30</v>
      </c>
      <c r="H19" s="234">
        <v>30</v>
      </c>
      <c r="I19" s="248">
        <f>H19+0</f>
        <v>30</v>
      </c>
      <c r="J19" s="247">
        <f t="shared" ref="J19:N19" si="10">SUM(I19)</f>
        <v>30</v>
      </c>
      <c r="K19" s="252">
        <f t="shared" si="10"/>
        <v>30</v>
      </c>
      <c r="L19" s="253">
        <f>SUM(M19)</f>
        <v>30</v>
      </c>
      <c r="M19" s="93">
        <v>30</v>
      </c>
      <c r="N19" s="252">
        <f>SUM(M19)</f>
        <v>30</v>
      </c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="143" customFormat="1" customHeight="1" spans="1:26">
      <c r="A20" s="184"/>
      <c r="B20" s="91"/>
      <c r="C20" s="182"/>
      <c r="D20" s="185"/>
      <c r="E20" s="178"/>
      <c r="F20" s="232"/>
      <c r="G20" s="89"/>
      <c r="H20" s="235"/>
      <c r="I20" s="248"/>
      <c r="J20" s="248"/>
      <c r="K20" s="249"/>
      <c r="L20" s="250"/>
      <c r="M20" s="93"/>
      <c r="N20" s="249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="143" customFormat="1" customHeight="1" spans="1:26">
      <c r="A21" s="184"/>
      <c r="B21" s="186" t="s">
        <v>50</v>
      </c>
      <c r="C21" s="147"/>
      <c r="D21" s="181" t="s">
        <v>51</v>
      </c>
      <c r="E21" s="187">
        <v>0.25</v>
      </c>
      <c r="F21" s="236">
        <f>G21-0.81</f>
        <v>14.13</v>
      </c>
      <c r="G21" s="236">
        <f>H21-0.81</f>
        <v>14.94</v>
      </c>
      <c r="H21" s="237">
        <v>15.75</v>
      </c>
      <c r="I21" s="238">
        <f t="shared" ref="I21:K21" si="11">H21+13/16</f>
        <v>16.5625</v>
      </c>
      <c r="J21" s="238">
        <f t="shared" si="11"/>
        <v>17.375</v>
      </c>
      <c r="K21" s="254">
        <f t="shared" si="11"/>
        <v>18.1875</v>
      </c>
      <c r="L21" s="255">
        <f>M21-1.25</f>
        <v>17.5</v>
      </c>
      <c r="M21" s="256">
        <v>18.75</v>
      </c>
      <c r="N21" s="257">
        <f>M21+1.375</f>
        <v>20.125</v>
      </c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="143" customFormat="1" customHeight="1" spans="1:26">
      <c r="A22" s="184"/>
      <c r="B22" s="188" t="s">
        <v>52</v>
      </c>
      <c r="C22" s="189"/>
      <c r="D22" s="181" t="s">
        <v>53</v>
      </c>
      <c r="E22" s="190">
        <v>0.25</v>
      </c>
      <c r="F22" s="236">
        <f>G22-0.81</f>
        <v>14.6275</v>
      </c>
      <c r="G22" s="238">
        <f>H22-13/16</f>
        <v>15.4375</v>
      </c>
      <c r="H22" s="237">
        <v>16.25</v>
      </c>
      <c r="I22" s="236">
        <f t="shared" ref="I22:K22" si="12">H22+13/16</f>
        <v>17.0625</v>
      </c>
      <c r="J22" s="236">
        <f t="shared" si="12"/>
        <v>17.875</v>
      </c>
      <c r="K22" s="254">
        <f t="shared" si="12"/>
        <v>18.6875</v>
      </c>
      <c r="L22" s="258">
        <f>M22-1.25</f>
        <v>18.5</v>
      </c>
      <c r="M22" s="256">
        <v>19.75</v>
      </c>
      <c r="N22" s="259">
        <f>M22+1.375</f>
        <v>21.125</v>
      </c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="143" customFormat="1" customHeight="1" spans="1:26">
      <c r="A23" s="191"/>
      <c r="B23" s="91"/>
      <c r="C23" s="182"/>
      <c r="D23" s="185"/>
      <c r="E23" s="178"/>
      <c r="F23" s="232"/>
      <c r="G23" s="89"/>
      <c r="H23" s="235"/>
      <c r="I23" s="248"/>
      <c r="J23" s="248"/>
      <c r="K23" s="249"/>
      <c r="L23" s="250"/>
      <c r="M23" s="93"/>
      <c r="N23" s="249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="143" customFormat="1" ht="15.75" customHeight="1" spans="1:26">
      <c r="A24" s="192"/>
      <c r="B24" s="91" t="s">
        <v>54</v>
      </c>
      <c r="C24" s="182"/>
      <c r="D24" s="181" t="s">
        <v>55</v>
      </c>
      <c r="E24" s="193">
        <v>0.125</v>
      </c>
      <c r="F24" s="239">
        <f>SUM(G24-1/4)</f>
        <v>14.25</v>
      </c>
      <c r="G24" s="89">
        <f>SUM(H24-1/4)</f>
        <v>14.5</v>
      </c>
      <c r="H24" s="233">
        <v>14.75</v>
      </c>
      <c r="I24" s="248">
        <f t="shared" ref="I24:K24" si="13">SUM(H24+1/4)</f>
        <v>15</v>
      </c>
      <c r="J24" s="248">
        <f t="shared" si="13"/>
        <v>15.25</v>
      </c>
      <c r="K24" s="260">
        <f t="shared" si="13"/>
        <v>15.5</v>
      </c>
      <c r="L24" s="261">
        <f>SUM(M24-3/8)</f>
        <v>17.375</v>
      </c>
      <c r="M24" s="237">
        <v>17.75</v>
      </c>
      <c r="N24" s="262">
        <f>SUM(M24+3/8)</f>
        <v>18.125</v>
      </c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="143" customFormat="1" ht="15.75" customHeight="1" spans="1:26">
      <c r="A25" s="84"/>
      <c r="B25" s="85" t="s">
        <v>56</v>
      </c>
      <c r="C25" s="182"/>
      <c r="D25" s="181" t="s">
        <v>57</v>
      </c>
      <c r="E25" s="193">
        <v>0.125</v>
      </c>
      <c r="F25" s="239">
        <f>SUM(G25-1/4)</f>
        <v>14.5</v>
      </c>
      <c r="G25" s="89">
        <f>SUM(H25-1/4)</f>
        <v>14.75</v>
      </c>
      <c r="H25" s="233">
        <v>15</v>
      </c>
      <c r="I25" s="248">
        <f t="shared" ref="I25:K25" si="14">SUM(H25+1/4)</f>
        <v>15.25</v>
      </c>
      <c r="J25" s="248">
        <f t="shared" si="14"/>
        <v>15.5</v>
      </c>
      <c r="K25" s="260">
        <f t="shared" si="14"/>
        <v>15.75</v>
      </c>
      <c r="L25" s="261">
        <f>SUM(M25-3/8)</f>
        <v>15.875</v>
      </c>
      <c r="M25" s="93">
        <v>16.25</v>
      </c>
      <c r="N25" s="262">
        <f>SUM(M25+3/8)</f>
        <v>16.625</v>
      </c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="143" customFormat="1" ht="15.75" customHeight="1" spans="1:26">
      <c r="A26" s="194"/>
      <c r="B26" s="85" t="s">
        <v>58</v>
      </c>
      <c r="C26" s="182"/>
      <c r="D26" s="181" t="s">
        <v>59</v>
      </c>
      <c r="E26" s="193">
        <v>0.25</v>
      </c>
      <c r="F26" s="239">
        <f>H26</f>
        <v>6.25</v>
      </c>
      <c r="G26" s="89">
        <f>H26</f>
        <v>6.25</v>
      </c>
      <c r="H26" s="233">
        <v>6.25</v>
      </c>
      <c r="I26" s="248">
        <f>H26</f>
        <v>6.25</v>
      </c>
      <c r="J26" s="248">
        <f>H26</f>
        <v>6.25</v>
      </c>
      <c r="K26" s="260">
        <f>H26</f>
        <v>6.25</v>
      </c>
      <c r="L26" s="261">
        <f>SUM(M26-0)</f>
        <v>6.5</v>
      </c>
      <c r="M26" s="242">
        <v>6.5</v>
      </c>
      <c r="N26" s="262">
        <f>SUM(M26+0)</f>
        <v>6.5</v>
      </c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="143" customFormat="1" ht="15.75" customHeight="1" spans="1:26">
      <c r="A27" s="194"/>
      <c r="B27" s="85" t="s">
        <v>60</v>
      </c>
      <c r="C27" s="182"/>
      <c r="D27" s="181" t="s">
        <v>61</v>
      </c>
      <c r="E27" s="193"/>
      <c r="F27" s="232">
        <f>G27-0</f>
        <v>6</v>
      </c>
      <c r="G27" s="89">
        <f>H27-0</f>
        <v>6</v>
      </c>
      <c r="H27" s="233">
        <v>6</v>
      </c>
      <c r="I27" s="248">
        <f t="shared" ref="I27:K27" si="15">H27+0</f>
        <v>6</v>
      </c>
      <c r="J27" s="248">
        <f t="shared" si="15"/>
        <v>6</v>
      </c>
      <c r="K27" s="263">
        <f t="shared" si="15"/>
        <v>6</v>
      </c>
      <c r="L27" s="250">
        <f>M27</f>
        <v>6.25</v>
      </c>
      <c r="M27" s="242">
        <v>6.25</v>
      </c>
      <c r="N27" s="249">
        <f>M27</f>
        <v>6.25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="143" customFormat="1" customHeight="1" spans="1:26">
      <c r="A28" s="192"/>
      <c r="B28" s="85"/>
      <c r="C28" s="182"/>
      <c r="D28" s="195"/>
      <c r="E28" s="196"/>
      <c r="F28" s="240"/>
      <c r="G28" s="89"/>
      <c r="H28" s="235"/>
      <c r="I28" s="248"/>
      <c r="J28" s="248"/>
      <c r="K28" s="249"/>
      <c r="L28" s="250"/>
      <c r="M28" s="93"/>
      <c r="N28" s="249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="143" customFormat="1" customHeight="1" spans="1:26">
      <c r="A29" s="197"/>
      <c r="B29" s="198" t="s">
        <v>62</v>
      </c>
      <c r="C29" s="182"/>
      <c r="D29" s="181" t="s">
        <v>63</v>
      </c>
      <c r="E29" s="196">
        <v>0.25</v>
      </c>
      <c r="F29" s="241">
        <f t="shared" ref="F29:F32" si="16">G29-2</f>
        <v>32</v>
      </c>
      <c r="G29" s="89">
        <f t="shared" ref="G29:G32" si="17">H29-2</f>
        <v>34</v>
      </c>
      <c r="H29" s="242">
        <v>36</v>
      </c>
      <c r="I29" s="248">
        <f t="shared" ref="I29:I32" si="18">H29+2</f>
        <v>38</v>
      </c>
      <c r="J29" s="248">
        <f t="shared" ref="J29:J32" si="19">I29+2.5</f>
        <v>40.5</v>
      </c>
      <c r="K29" s="249">
        <f t="shared" ref="K29:K32" si="20">J29+2.5</f>
        <v>43</v>
      </c>
      <c r="L29" s="250">
        <f t="shared" ref="L29:L32" si="21">M29-3</f>
        <v>44.5</v>
      </c>
      <c r="M29" s="242">
        <v>47.5</v>
      </c>
      <c r="N29" s="249">
        <f t="shared" ref="N29:N32" si="22">M29+3.5</f>
        <v>51</v>
      </c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="143" customFormat="1" customHeight="1" spans="1:26">
      <c r="A30" s="199"/>
      <c r="B30" s="200" t="s">
        <v>64</v>
      </c>
      <c r="C30" s="176"/>
      <c r="D30" s="181" t="s">
        <v>65</v>
      </c>
      <c r="E30" s="196">
        <v>0</v>
      </c>
      <c r="F30" s="241">
        <f>G30</f>
        <v>3.5</v>
      </c>
      <c r="G30" s="89">
        <f>H30</f>
        <v>3.5</v>
      </c>
      <c r="H30" s="233">
        <v>3.5</v>
      </c>
      <c r="I30" s="248">
        <f t="shared" ref="I30:K30" si="23">H30</f>
        <v>3.5</v>
      </c>
      <c r="J30" s="248">
        <f t="shared" si="23"/>
        <v>3.5</v>
      </c>
      <c r="K30" s="249">
        <f t="shared" si="23"/>
        <v>3.5</v>
      </c>
      <c r="L30" s="250">
        <f>M30</f>
        <v>4.125</v>
      </c>
      <c r="M30" s="93">
        <v>4.125</v>
      </c>
      <c r="N30" s="249">
        <f>M30</f>
        <v>4.125</v>
      </c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="143" customFormat="1" customHeight="1" spans="1:26">
      <c r="A31" s="199"/>
      <c r="B31" s="200" t="s">
        <v>66</v>
      </c>
      <c r="C31" s="176"/>
      <c r="D31" s="181" t="s">
        <v>67</v>
      </c>
      <c r="E31" s="196">
        <v>0.25</v>
      </c>
      <c r="F31" s="241">
        <f t="shared" si="16"/>
        <v>30.5</v>
      </c>
      <c r="G31" s="89">
        <f t="shared" si="17"/>
        <v>32.5</v>
      </c>
      <c r="H31" s="233">
        <v>34.5</v>
      </c>
      <c r="I31" s="248">
        <f t="shared" si="18"/>
        <v>36.5</v>
      </c>
      <c r="J31" s="248">
        <f t="shared" si="19"/>
        <v>39</v>
      </c>
      <c r="K31" s="249">
        <f t="shared" si="20"/>
        <v>41.5</v>
      </c>
      <c r="L31" s="250">
        <f t="shared" si="21"/>
        <v>42</v>
      </c>
      <c r="M31" s="242">
        <v>45</v>
      </c>
      <c r="N31" s="249">
        <f t="shared" si="22"/>
        <v>48.5</v>
      </c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="143" customFormat="1" customHeight="1" spans="1:26">
      <c r="A32" s="199"/>
      <c r="B32" s="200" t="s">
        <v>68</v>
      </c>
      <c r="C32" s="176"/>
      <c r="D32" s="181" t="s">
        <v>69</v>
      </c>
      <c r="E32" s="196">
        <v>0.25</v>
      </c>
      <c r="F32" s="241">
        <f t="shared" si="16"/>
        <v>26.5</v>
      </c>
      <c r="G32" s="89">
        <f t="shared" si="17"/>
        <v>28.5</v>
      </c>
      <c r="H32" s="233">
        <v>30.5</v>
      </c>
      <c r="I32" s="248">
        <f t="shared" si="18"/>
        <v>32.5</v>
      </c>
      <c r="J32" s="248">
        <f t="shared" si="19"/>
        <v>35</v>
      </c>
      <c r="K32" s="249">
        <f t="shared" si="20"/>
        <v>37.5</v>
      </c>
      <c r="L32" s="250">
        <f t="shared" si="21"/>
        <v>40</v>
      </c>
      <c r="M32" s="242">
        <v>43</v>
      </c>
      <c r="N32" s="249">
        <f t="shared" si="22"/>
        <v>46.5</v>
      </c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="143" customFormat="1" customHeight="1" spans="1:26">
      <c r="A33" s="199"/>
      <c r="B33" s="200" t="s">
        <v>70</v>
      </c>
      <c r="C33" s="176"/>
      <c r="D33" s="181" t="s">
        <v>71</v>
      </c>
      <c r="E33" s="196">
        <v>0</v>
      </c>
      <c r="F33" s="241">
        <f>G33</f>
        <v>7</v>
      </c>
      <c r="G33" s="89">
        <f>H33</f>
        <v>7</v>
      </c>
      <c r="H33" s="233">
        <v>7</v>
      </c>
      <c r="I33" s="248">
        <f t="shared" ref="I33:K33" si="24">H33</f>
        <v>7</v>
      </c>
      <c r="J33" s="248">
        <f t="shared" si="24"/>
        <v>7</v>
      </c>
      <c r="K33" s="249">
        <f t="shared" si="24"/>
        <v>7</v>
      </c>
      <c r="L33" s="250">
        <v>9</v>
      </c>
      <c r="M33" s="93">
        <v>9</v>
      </c>
      <c r="N33" s="249">
        <f>M33</f>
        <v>9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="143" customFormat="1" customHeight="1" spans="1:26">
      <c r="A34" s="201" t="s">
        <v>32</v>
      </c>
      <c r="B34" s="200" t="s">
        <v>72</v>
      </c>
      <c r="C34" s="176"/>
      <c r="D34" s="181" t="s">
        <v>73</v>
      </c>
      <c r="E34" s="196">
        <v>0.5</v>
      </c>
      <c r="F34" s="241">
        <f t="shared" ref="F34:F36" si="25">G34-2</f>
        <v>35</v>
      </c>
      <c r="G34" s="89">
        <f t="shared" ref="G34:G36" si="26">H34-2</f>
        <v>37</v>
      </c>
      <c r="H34" s="233">
        <v>39</v>
      </c>
      <c r="I34" s="248">
        <f t="shared" ref="I34:I36" si="27">H34+2</f>
        <v>41</v>
      </c>
      <c r="J34" s="248">
        <f t="shared" ref="J34:J36" si="28">I34+2.5</f>
        <v>43.5</v>
      </c>
      <c r="K34" s="249">
        <f t="shared" ref="K34:K36" si="29">J34+2.5</f>
        <v>46</v>
      </c>
      <c r="L34" s="250">
        <f t="shared" ref="L34:L36" si="30">M34-3</f>
        <v>51</v>
      </c>
      <c r="M34" s="242">
        <v>54</v>
      </c>
      <c r="N34" s="249">
        <f t="shared" ref="N34:N36" si="31">M34+3.5</f>
        <v>57.5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="143" customFormat="1" customHeight="1" spans="1:26">
      <c r="A35" s="201" t="s">
        <v>32</v>
      </c>
      <c r="B35" s="200" t="s">
        <v>74</v>
      </c>
      <c r="C35" s="176"/>
      <c r="D35" s="181" t="s">
        <v>75</v>
      </c>
      <c r="E35" s="196">
        <v>1</v>
      </c>
      <c r="F35" s="241">
        <f t="shared" si="25"/>
        <v>66.75</v>
      </c>
      <c r="G35" s="89">
        <f t="shared" si="26"/>
        <v>68.75</v>
      </c>
      <c r="H35" s="233">
        <v>70.75</v>
      </c>
      <c r="I35" s="248">
        <f t="shared" si="27"/>
        <v>72.75</v>
      </c>
      <c r="J35" s="248">
        <f t="shared" si="28"/>
        <v>75.25</v>
      </c>
      <c r="K35" s="249">
        <f t="shared" si="29"/>
        <v>77.75</v>
      </c>
      <c r="L35" s="250">
        <f t="shared" si="30"/>
        <v>74</v>
      </c>
      <c r="M35" s="242">
        <v>77</v>
      </c>
      <c r="N35" s="249">
        <f t="shared" si="31"/>
        <v>80.5</v>
      </c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="143" customFormat="1" customHeight="1" spans="1:26">
      <c r="A36" s="202" t="s">
        <v>41</v>
      </c>
      <c r="B36" s="200" t="s">
        <v>76</v>
      </c>
      <c r="C36" s="176"/>
      <c r="D36" s="181" t="s">
        <v>77</v>
      </c>
      <c r="E36" s="196">
        <v>1</v>
      </c>
      <c r="F36" s="241">
        <f t="shared" si="25"/>
        <v>65.5</v>
      </c>
      <c r="G36" s="89">
        <f t="shared" si="26"/>
        <v>67.5</v>
      </c>
      <c r="H36" s="233">
        <v>69.5</v>
      </c>
      <c r="I36" s="248">
        <f t="shared" si="27"/>
        <v>71.5</v>
      </c>
      <c r="J36" s="248">
        <f t="shared" si="28"/>
        <v>74</v>
      </c>
      <c r="K36" s="249">
        <f t="shared" si="29"/>
        <v>76.5</v>
      </c>
      <c r="L36" s="250">
        <f t="shared" si="30"/>
        <v>73</v>
      </c>
      <c r="M36" s="242">
        <v>76</v>
      </c>
      <c r="N36" s="249">
        <f t="shared" si="31"/>
        <v>79.5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="143" customFormat="1" customHeight="1" spans="1:26">
      <c r="A37" s="199"/>
      <c r="B37" s="200" t="s">
        <v>78</v>
      </c>
      <c r="C37" s="176"/>
      <c r="D37" s="181" t="s">
        <v>79</v>
      </c>
      <c r="E37" s="196">
        <v>0.125</v>
      </c>
      <c r="F37" s="241">
        <f>G37-1/4</f>
        <v>8.375</v>
      </c>
      <c r="G37" s="89">
        <f>H37-1/4</f>
        <v>8.625</v>
      </c>
      <c r="H37" s="233">
        <v>8.875</v>
      </c>
      <c r="I37" s="248">
        <f t="shared" ref="I37:K37" si="32">H37+1/4</f>
        <v>9.125</v>
      </c>
      <c r="J37" s="248">
        <f t="shared" si="32"/>
        <v>9.375</v>
      </c>
      <c r="K37" s="249">
        <f t="shared" si="32"/>
        <v>9.625</v>
      </c>
      <c r="L37" s="250">
        <f>M37-3/8</f>
        <v>9.875</v>
      </c>
      <c r="M37" s="242">
        <v>10.25</v>
      </c>
      <c r="N37" s="249">
        <f>M37+3/8</f>
        <v>10.625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="143" customFormat="1" customHeight="1" spans="1:26">
      <c r="A38" s="192"/>
      <c r="B38" s="85"/>
      <c r="C38" s="182"/>
      <c r="D38" s="195"/>
      <c r="E38" s="196"/>
      <c r="F38" s="240"/>
      <c r="G38" s="89"/>
      <c r="H38" s="235"/>
      <c r="I38" s="248"/>
      <c r="J38" s="248"/>
      <c r="K38" s="249"/>
      <c r="L38" s="250"/>
      <c r="M38" s="93"/>
      <c r="N38" s="249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="143" customFormat="1" customHeight="1" spans="1:26">
      <c r="A39" s="192"/>
      <c r="B39" s="203" t="s">
        <v>80</v>
      </c>
      <c r="C39" s="182"/>
      <c r="D39" s="181" t="s">
        <v>81</v>
      </c>
      <c r="E39" s="196">
        <v>0.125</v>
      </c>
      <c r="F39" s="241">
        <f t="shared" ref="F39:F43" si="33">G39</f>
        <v>1.25</v>
      </c>
      <c r="G39" s="89">
        <f t="shared" ref="G39:G43" si="34">H39</f>
        <v>1.25</v>
      </c>
      <c r="H39" s="233">
        <v>1.25</v>
      </c>
      <c r="I39" s="248">
        <f t="shared" ref="I39:K39" si="35">H39</f>
        <v>1.25</v>
      </c>
      <c r="J39" s="248">
        <f t="shared" si="35"/>
        <v>1.25</v>
      </c>
      <c r="K39" s="249">
        <f t="shared" si="35"/>
        <v>1.25</v>
      </c>
      <c r="L39" s="250">
        <f t="shared" ref="L39:L43" si="36">M39</f>
        <v>1.75</v>
      </c>
      <c r="M39" s="242">
        <v>1.75</v>
      </c>
      <c r="N39" s="249">
        <f t="shared" ref="N39:N43" si="37">M39</f>
        <v>1.75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="143" customFormat="1" ht="15.75" customHeight="1" spans="1:26">
      <c r="A40" s="192"/>
      <c r="B40" s="85" t="s">
        <v>82</v>
      </c>
      <c r="C40" s="182"/>
      <c r="D40" s="181" t="s">
        <v>83</v>
      </c>
      <c r="E40" s="196">
        <v>0.25</v>
      </c>
      <c r="F40" s="241">
        <f t="shared" si="33"/>
        <v>11.5</v>
      </c>
      <c r="G40" s="89">
        <f>H40-1/2</f>
        <v>11.5</v>
      </c>
      <c r="H40" s="235">
        <v>12</v>
      </c>
      <c r="I40" s="248">
        <f>H40</f>
        <v>12</v>
      </c>
      <c r="J40" s="248">
        <f>I40+1/2</f>
        <v>12.5</v>
      </c>
      <c r="K40" s="249">
        <f>J40</f>
        <v>12.5</v>
      </c>
      <c r="L40" s="250">
        <f t="shared" si="36"/>
        <v>15</v>
      </c>
      <c r="M40" s="93">
        <v>15</v>
      </c>
      <c r="N40" s="249">
        <f>M40+1/2</f>
        <v>15.5</v>
      </c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="143" customFormat="1" ht="15.75" customHeight="1" spans="1:26">
      <c r="A41" s="204"/>
      <c r="B41" s="85"/>
      <c r="C41" s="182"/>
      <c r="D41" s="205"/>
      <c r="E41" s="206"/>
      <c r="F41" s="243"/>
      <c r="G41" s="244"/>
      <c r="H41" s="242"/>
      <c r="I41" s="264"/>
      <c r="J41" s="264"/>
      <c r="K41" s="265"/>
      <c r="L41" s="266"/>
      <c r="M41" s="93"/>
      <c r="N41" s="265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="143" customFormat="1" ht="15.75" customHeight="1" spans="1:26">
      <c r="A42" s="204"/>
      <c r="B42" s="85" t="s">
        <v>84</v>
      </c>
      <c r="C42" s="182"/>
      <c r="D42" s="181" t="s">
        <v>85</v>
      </c>
      <c r="E42" s="206">
        <f>F42</f>
        <v>0.125</v>
      </c>
      <c r="F42" s="243">
        <f t="shared" si="33"/>
        <v>0.125</v>
      </c>
      <c r="G42" s="244">
        <f t="shared" si="34"/>
        <v>0.125</v>
      </c>
      <c r="H42" s="242">
        <v>0.125</v>
      </c>
      <c r="I42" s="264">
        <f t="shared" ref="I42:K42" si="38">H42</f>
        <v>0.125</v>
      </c>
      <c r="J42" s="264">
        <f t="shared" si="38"/>
        <v>0.125</v>
      </c>
      <c r="K42" s="265">
        <f t="shared" si="38"/>
        <v>0.125</v>
      </c>
      <c r="L42" s="266">
        <f t="shared" si="36"/>
        <v>0.25</v>
      </c>
      <c r="M42" s="93">
        <v>0.25</v>
      </c>
      <c r="N42" s="265">
        <f t="shared" si="37"/>
        <v>0.25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="143" customFormat="1" ht="15.75" customHeight="1" spans="1:26">
      <c r="A43" s="207" t="s">
        <v>86</v>
      </c>
      <c r="B43" s="203" t="s">
        <v>87</v>
      </c>
      <c r="C43" s="182"/>
      <c r="D43" s="181" t="s">
        <v>88</v>
      </c>
      <c r="E43" s="196">
        <v>0.125</v>
      </c>
      <c r="F43" s="241">
        <f t="shared" si="33"/>
        <v>0</v>
      </c>
      <c r="G43" s="89">
        <f t="shared" si="34"/>
        <v>0</v>
      </c>
      <c r="H43" s="234"/>
      <c r="I43" s="248">
        <f t="shared" ref="I43:K43" si="39">H43</f>
        <v>0</v>
      </c>
      <c r="J43" s="248">
        <f t="shared" si="39"/>
        <v>0</v>
      </c>
      <c r="K43" s="249">
        <f t="shared" si="39"/>
        <v>0</v>
      </c>
      <c r="L43" s="250">
        <f t="shared" si="36"/>
        <v>0.5</v>
      </c>
      <c r="M43" s="246">
        <v>0.5</v>
      </c>
      <c r="N43" s="249">
        <f t="shared" si="37"/>
        <v>0.5</v>
      </c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="143" customFormat="1" ht="15.75" customHeight="1" spans="1:26">
      <c r="A44" s="204"/>
      <c r="B44" s="85" t="s">
        <v>89</v>
      </c>
      <c r="C44" s="182"/>
      <c r="D44" s="208" t="s">
        <v>90</v>
      </c>
      <c r="E44" s="196">
        <v>0.125</v>
      </c>
      <c r="F44" s="243">
        <f>G44-1/4</f>
        <v>4.5</v>
      </c>
      <c r="G44" s="244">
        <f>H44-1/4</f>
        <v>4.75</v>
      </c>
      <c r="H44" s="245">
        <v>5</v>
      </c>
      <c r="I44" s="264">
        <f t="shared" ref="I44:K44" si="40">H44+1/4</f>
        <v>5.25</v>
      </c>
      <c r="J44" s="264">
        <f t="shared" si="40"/>
        <v>5.5</v>
      </c>
      <c r="K44" s="267">
        <f t="shared" si="40"/>
        <v>5.75</v>
      </c>
      <c r="L44" s="266">
        <f>M44-0.375</f>
        <v>6.375</v>
      </c>
      <c r="M44" s="251">
        <v>6.75</v>
      </c>
      <c r="N44" s="265">
        <f>M44+0.5</f>
        <v>7.25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="143" customFormat="1" ht="15.75" customHeight="1" spans="1:26">
      <c r="A45" s="204"/>
      <c r="B45" s="85" t="s">
        <v>91</v>
      </c>
      <c r="C45" s="182"/>
      <c r="D45" s="208" t="s">
        <v>92</v>
      </c>
      <c r="E45" s="196">
        <v>0.125</v>
      </c>
      <c r="F45" s="243">
        <f>G45</f>
        <v>4.75</v>
      </c>
      <c r="G45" s="244">
        <f>H45</f>
        <v>4.75</v>
      </c>
      <c r="H45" s="246">
        <v>4.75</v>
      </c>
      <c r="I45" s="264">
        <f t="shared" ref="I45:K45" si="41">H45</f>
        <v>4.75</v>
      </c>
      <c r="J45" s="264">
        <f t="shared" si="41"/>
        <v>4.75</v>
      </c>
      <c r="K45" s="265">
        <f t="shared" si="41"/>
        <v>4.75</v>
      </c>
      <c r="L45" s="266">
        <f>M45</f>
        <v>5.5</v>
      </c>
      <c r="M45" s="246">
        <v>5.5</v>
      </c>
      <c r="N45" s="265">
        <f>M45</f>
        <v>5.5</v>
      </c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="143" customFormat="1" ht="16.5" customHeight="1" spans="1:26">
      <c r="A46" s="209"/>
      <c r="B46" s="97"/>
      <c r="C46" s="210"/>
      <c r="D46" s="211"/>
      <c r="E46" s="212"/>
      <c r="F46" s="213"/>
      <c r="G46" s="101"/>
      <c r="H46" s="214"/>
      <c r="I46" s="101"/>
      <c r="J46" s="101"/>
      <c r="K46" s="229"/>
      <c r="L46" s="230"/>
      <c r="M46" s="214"/>
      <c r="N46" s="229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="143" customFormat="1" ht="15.75" customHeight="1" spans="1:26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="143" customFormat="1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="143" customFormat="1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="143" customFormat="1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="143" customFormat="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="143" customFormat="1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="143" customFormat="1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="143" customFormat="1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="143" customFormat="1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="143" customFormat="1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="143" customFormat="1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="143" customFormat="1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="143" customFormat="1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="143" customFormat="1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="143" customFormat="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="143" customFormat="1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="143" customFormat="1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="143" customFormat="1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="143" customFormat="1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="143" customFormat="1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="143" customFormat="1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="143" customFormat="1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="143" customFormat="1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="143" customFormat="1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="143" customFormat="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="143" customFormat="1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="143" customFormat="1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="143" customFormat="1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="143" customFormat="1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="143" customFormat="1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="143" customFormat="1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="143" customFormat="1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="143" customFormat="1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="143" customFormat="1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="143" customFormat="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="143" customFormat="1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="143" customFormat="1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="143" customFormat="1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="143" customFormat="1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="143" customFormat="1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="143" customFormat="1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="143" customFormat="1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="143" customFormat="1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="143" customFormat="1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="143" customFormat="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="143" customFormat="1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="143" customFormat="1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="143" customFormat="1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="143" customFormat="1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="143" customFormat="1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="143" customFormat="1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="143" customFormat="1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="143" customFormat="1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="143" customFormat="1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="143" customFormat="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="143" customFormat="1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="143" customFormat="1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="143" customFormat="1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="143" customFormat="1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="143" customFormat="1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="143" customFormat="1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="143" customFormat="1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="143" customFormat="1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="143" customFormat="1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="143" customFormat="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="143" customFormat="1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="143" customFormat="1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="143" customFormat="1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="143" customFormat="1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="143" customFormat="1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="143" customFormat="1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="143" customFormat="1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="143" customFormat="1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="143" customFormat="1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="143" customFormat="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="143" customFormat="1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="143" customFormat="1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="143" customFormat="1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="143" customFormat="1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="143" customFormat="1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="143" customFormat="1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="143" customFormat="1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="143" customFormat="1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="143" customFormat="1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="143" customFormat="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="143" customFormat="1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="143" customFormat="1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="143" customFormat="1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="143" customFormat="1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="143" customFormat="1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="143" customFormat="1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="143" customFormat="1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="143" customFormat="1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="143" customFormat="1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="143" customFormat="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="143" customFormat="1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="143" customFormat="1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="143" customFormat="1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="143" customFormat="1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="143" customFormat="1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="143" customFormat="1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="143" customFormat="1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="143" customFormat="1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="143" customFormat="1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="143" customFormat="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="143" customFormat="1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="143" customFormat="1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="143" customFormat="1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="143" customFormat="1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="143" customFormat="1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="143" customFormat="1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="143" customFormat="1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="143" customFormat="1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="143" customFormat="1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="143" customFormat="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="143" customFormat="1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="143" customFormat="1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="143" customFormat="1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="143" customFormat="1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="143" customFormat="1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="143" customFormat="1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="143" customFormat="1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="143" customFormat="1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="143" customFormat="1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="143" customFormat="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="143" customFormat="1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="143" customFormat="1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="143" customFormat="1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="143" customFormat="1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="143" customFormat="1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="143" customFormat="1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="143" customFormat="1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="143" customFormat="1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="143" customFormat="1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="143" customFormat="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="143" customFormat="1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="143" customFormat="1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="143" customFormat="1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="143" customFormat="1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="143" customFormat="1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="143" customFormat="1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="143" customFormat="1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="143" customFormat="1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="143" customFormat="1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="143" customFormat="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="143" customFormat="1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="143" customFormat="1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="143" customFormat="1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="143" customFormat="1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="143" customFormat="1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="143" customFormat="1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="143" customFormat="1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="143" customFormat="1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="143" customFormat="1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="143" customFormat="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="143" customFormat="1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="143" customFormat="1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="143" customFormat="1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="143" customFormat="1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="143" customFormat="1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="143" customFormat="1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="143" customFormat="1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="143" customFormat="1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="143" customFormat="1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="143" customFormat="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="143" customFormat="1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="143" customFormat="1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="143" customFormat="1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="143" customFormat="1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="143" customFormat="1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="143" customFormat="1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="143" customFormat="1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="143" customFormat="1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="143" customFormat="1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="143" customFormat="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="143" customFormat="1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="143" customFormat="1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="143" customFormat="1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="143" customFormat="1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="143" customFormat="1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="143" customFormat="1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="143" customFormat="1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="143" customFormat="1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="143" customFormat="1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="143" customFormat="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="143" customFormat="1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="143" customFormat="1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="143" customFormat="1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="143" customFormat="1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="143" customFormat="1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="143" customFormat="1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="143" customFormat="1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="143" customFormat="1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="143" customFormat="1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="143" customFormat="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="143" customFormat="1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="143" customFormat="1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="143" customFormat="1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="143" customFormat="1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s="143" customFormat="1" ht="15.7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s="143" customFormat="1" ht="15.7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s="143" customFormat="1" ht="15.7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s="143" customFormat="1" ht="15.7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s="143" customFormat="1" ht="15.7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s="143" customFormat="1" ht="15.7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s="143" customFormat="1" ht="15.7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s="143" customFormat="1" ht="15.7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s="143" customFormat="1" ht="15.75" customHeight="1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s="143" customFormat="1" ht="15.75" customHeight="1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s="143" customFormat="1" ht="15.75" customHeight="1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s="143" customFormat="1" ht="15.75" customHeight="1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s="143" customFormat="1" ht="15.75" customHeight="1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s="143" customFormat="1" ht="15.75" customHeight="1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s="143" customFormat="1" ht="15.75" customHeight="1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s="143" customFormat="1" ht="15.75" customHeight="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s="143" customFormat="1" ht="15.75" customHeight="1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s="143" customFormat="1" ht="15.75" customHeight="1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s="143" customFormat="1" ht="15.75" customHeight="1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s="143" customFormat="1" ht="15.75" customHeight="1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s="143" customFormat="1" ht="15.75" customHeight="1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s="143" customFormat="1" ht="15.75" customHeight="1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s="143" customFormat="1" ht="15.75" customHeight="1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s="143" customFormat="1" ht="15.75" customHeight="1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s="143" customFormat="1" ht="15.75" customHeight="1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s="143" customFormat="1" ht="15.75" customHeight="1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s="143" customFormat="1" ht="15.75" customHeight="1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s="143" customFormat="1" ht="15.75" customHeight="1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s="143" customFormat="1" ht="15.75" customHeight="1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s="143" customFormat="1" ht="15.75" customHeight="1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s="143" customFormat="1" ht="15.75" customHeight="1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s="143" customFormat="1" ht="15.75" customHeight="1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s="143" customFormat="1" ht="15.75" customHeight="1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s="143" customFormat="1" ht="15.75" customHeight="1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s="143" customFormat="1" ht="15.75" customHeight="1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s="143" customFormat="1" ht="15.75" customHeight="1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s="143" customFormat="1" ht="15.75" customHeight="1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s="143" customFormat="1" ht="15.75" customHeight="1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s="143" customFormat="1" ht="15.75" customHeight="1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s="143" customFormat="1" ht="15.75" customHeight="1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s="143" customFormat="1" ht="15.75" customHeight="1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s="143" customFormat="1" ht="15.75" customHeight="1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s="143" customFormat="1" ht="15.75" customHeight="1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s="143" customFormat="1" ht="15.75" customHeight="1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s="143" customFormat="1" ht="15.75" customHeight="1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s="143" customFormat="1" ht="15.75" customHeight="1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s="143" customFormat="1" ht="15.75" customHeight="1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s="143" customFormat="1" ht="15.75" customHeight="1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s="143" customFormat="1" ht="15.75" customHeight="1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s="143" customFormat="1" ht="15.75" customHeight="1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s="143" customFormat="1" ht="15.75" customHeight="1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s="143" customFormat="1" ht="15.75" customHeight="1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s="143" customFormat="1" ht="15.75" customHeight="1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s="143" customFormat="1" ht="15.75" customHeight="1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s="143" customFormat="1" ht="15.75" customHeight="1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s="143" customFormat="1" ht="15.75" customHeight="1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s="143" customFormat="1" ht="15.75" customHeight="1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s="143" customFormat="1" ht="15.75" customHeight="1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s="143" customFormat="1" ht="15.75" customHeight="1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s="143" customFormat="1" ht="15.75" customHeight="1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s="143" customFormat="1" ht="15.75" customHeight="1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s="143" customFormat="1" ht="15.75" customHeight="1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s="143" customFormat="1" ht="15.75" customHeight="1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s="143" customFormat="1" ht="15.75" customHeight="1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s="143" customFormat="1" ht="15.75" customHeight="1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s="143" customFormat="1" ht="15.75" customHeight="1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s="143" customFormat="1" ht="15.75" customHeight="1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s="143" customFormat="1" ht="15.75" customHeight="1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s="143" customFormat="1" ht="15.75" customHeight="1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s="143" customFormat="1" ht="15.75" customHeight="1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s="143" customFormat="1" ht="15.75" customHeight="1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s="143" customFormat="1" ht="15.75" customHeight="1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s="143" customFormat="1" ht="15.75" customHeight="1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s="143" customFormat="1" ht="15.75" customHeight="1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s="143" customFormat="1" ht="15.75" customHeight="1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s="143" customFormat="1" ht="15.75" customHeight="1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s="143" customFormat="1" ht="15.75" customHeight="1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s="143" customFormat="1" ht="15.75" customHeight="1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s="143" customFormat="1" ht="15.75" customHeight="1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s="143" customFormat="1" ht="15.75" customHeight="1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s="143" customFormat="1" ht="15.75" customHeight="1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s="143" customFormat="1" ht="15.75" customHeight="1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s="143" customFormat="1" ht="15.75" customHeight="1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s="143" customFormat="1" ht="15.75" customHeight="1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s="143" customFormat="1" ht="15.75" customHeight="1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s="143" customFormat="1" ht="15.75" customHeight="1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s="143" customFormat="1" ht="15.75" customHeight="1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s="143" customFormat="1" ht="15.75" customHeight="1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s="143" customFormat="1" ht="15.75" customHeight="1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s="143" customFormat="1" ht="15.75" customHeight="1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s="143" customFormat="1" ht="15.75" customHeight="1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s="143" customFormat="1" ht="15.75" customHeight="1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s="143" customFormat="1" ht="15.75" customHeight="1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s="143" customFormat="1" ht="15.75" customHeight="1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s="143" customFormat="1" ht="15.75" customHeight="1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s="143" customFormat="1" ht="15.75" customHeight="1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s="143" customFormat="1" ht="15.75" customHeight="1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s="143" customFormat="1" ht="15.75" customHeight="1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s="143" customFormat="1" ht="15.75" customHeight="1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s="143" customFormat="1" ht="15.75" customHeight="1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s="143" customFormat="1" ht="15.75" customHeight="1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s="143" customFormat="1" ht="15.75" customHeight="1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s="143" customFormat="1" ht="15.75" customHeight="1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s="143" customFormat="1" ht="15.75" customHeight="1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s="143" customFormat="1" ht="15.75" customHeight="1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s="143" customFormat="1" ht="15.75" customHeight="1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s="143" customFormat="1" ht="15.75" customHeight="1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s="143" customFormat="1" ht="15.75" customHeight="1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s="143" customFormat="1" ht="15.75" customHeight="1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s="143" customFormat="1" ht="15.75" customHeight="1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s="143" customFormat="1" ht="15.75" customHeight="1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s="143" customFormat="1" ht="15.75" customHeight="1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s="143" customFormat="1" ht="15.75" customHeight="1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s="143" customFormat="1" ht="15.75" customHeight="1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s="143" customFormat="1" ht="15.75" customHeight="1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s="143" customFormat="1" ht="15.75" customHeight="1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s="143" customFormat="1" ht="15.75" customHeight="1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s="143" customFormat="1" ht="15.75" customHeight="1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s="143" customFormat="1" ht="15.75" customHeight="1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s="143" customFormat="1" ht="15.75" customHeight="1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s="143" customFormat="1" ht="15.75" customHeight="1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s="143" customFormat="1" ht="15.75" customHeight="1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s="143" customFormat="1" ht="15.75" customHeight="1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s="143" customFormat="1" ht="15.75" customHeight="1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s="143" customFormat="1" ht="15.75" customHeight="1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s="143" customFormat="1" ht="15.75" customHeight="1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s="143" customFormat="1" ht="15.75" customHeight="1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s="143" customFormat="1" ht="15.75" customHeight="1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s="143" customFormat="1" ht="15.75" customHeight="1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s="143" customFormat="1" ht="15.75" customHeight="1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s="143" customFormat="1" ht="15.75" customHeight="1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s="143" customFormat="1" ht="15.75" customHeight="1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s="143" customFormat="1" ht="15.75" customHeight="1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s="143" customFormat="1" ht="15.75" customHeight="1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s="143" customFormat="1" ht="15.75" customHeight="1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s="143" customFormat="1" ht="15.75" customHeight="1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s="143" customFormat="1" ht="15.75" customHeight="1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s="143" customFormat="1" ht="15.75" customHeight="1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s="143" customFormat="1" ht="15.75" customHeight="1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s="143" customFormat="1" ht="15.75" customHeight="1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s="143" customFormat="1" ht="15.75" customHeight="1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s="143" customFormat="1" ht="15.75" customHeight="1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s="143" customFormat="1" ht="15.75" customHeight="1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s="143" customFormat="1" ht="15.75" customHeight="1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s="143" customFormat="1" ht="15.75" customHeight="1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s="143" customFormat="1" ht="15.75" customHeight="1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s="143" customFormat="1" ht="15.75" customHeight="1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s="143" customFormat="1" ht="15.75" customHeight="1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s="143" customFormat="1" ht="15.75" customHeight="1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s="143" customFormat="1" ht="15.75" customHeight="1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s="143" customFormat="1" ht="15.75" customHeight="1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s="143" customFormat="1" ht="15.75" customHeight="1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s="143" customFormat="1" ht="15.75" customHeight="1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s="143" customFormat="1" ht="15.75" customHeight="1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s="143" customFormat="1" ht="15.75" customHeight="1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s="143" customFormat="1" ht="15.75" customHeight="1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s="143" customFormat="1" ht="15.75" customHeight="1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s="143" customFormat="1" ht="15.75" customHeight="1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s="143" customFormat="1" ht="15.75" customHeight="1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s="143" customFormat="1" ht="15.75" customHeight="1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s="143" customFormat="1" ht="15.75" customHeight="1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s="143" customFormat="1" ht="15.75" customHeight="1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s="143" customFormat="1" ht="15.75" customHeight="1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s="143" customFormat="1" ht="15.75" customHeight="1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s="143" customFormat="1" ht="15.75" customHeight="1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s="143" customFormat="1" ht="15.75" customHeight="1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s="143" customFormat="1" ht="15.75" customHeight="1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s="143" customFormat="1" ht="15.75" customHeight="1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s="143" customFormat="1" ht="15.75" customHeight="1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s="143" customFormat="1" ht="15.75" customHeight="1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s="143" customFormat="1" ht="15.75" customHeight="1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s="143" customFormat="1" ht="15.75" customHeight="1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s="143" customFormat="1" ht="15.75" customHeight="1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s="143" customFormat="1" ht="15.75" customHeight="1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s="143" customFormat="1" ht="15.75" customHeight="1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s="143" customFormat="1" ht="15.75" customHeight="1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s="143" customFormat="1" ht="15.75" customHeight="1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s="143" customFormat="1" ht="15.75" customHeight="1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s="143" customFormat="1" ht="15.75" customHeight="1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s="143" customFormat="1" ht="15.75" customHeight="1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s="143" customFormat="1" ht="15.75" customHeight="1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s="143" customFormat="1" ht="15.75" customHeight="1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s="143" customFormat="1" ht="15.75" customHeight="1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s="143" customFormat="1" ht="15.75" customHeight="1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s="143" customFormat="1" ht="15.75" customHeight="1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s="143" customFormat="1" ht="15.75" customHeight="1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s="143" customFormat="1" ht="15.75" customHeight="1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s="143" customFormat="1" ht="15.75" customHeight="1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s="143" customFormat="1" ht="15.75" customHeight="1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s="143" customFormat="1" ht="15.75" customHeight="1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s="143" customFormat="1" ht="15.75" customHeight="1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s="143" customFormat="1" ht="15.75" customHeight="1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s="143" customFormat="1" ht="15.75" customHeight="1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s="143" customFormat="1" ht="15.75" customHeight="1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s="143" customFormat="1" ht="15.75" customHeight="1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s="143" customFormat="1" ht="15.75" customHeight="1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s="143" customFormat="1" ht="15.75" customHeight="1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s="143" customFormat="1" ht="15.75" customHeight="1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s="143" customFormat="1" ht="15.75" customHeight="1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s="143" customFormat="1" ht="15.75" customHeight="1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s="143" customFormat="1" ht="15.75" customHeight="1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s="143" customFormat="1" ht="15.75" customHeight="1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s="143" customFormat="1" ht="15.75" customHeight="1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s="143" customFormat="1" ht="15.75" customHeight="1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s="143" customFormat="1" ht="15.75" customHeight="1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s="143" customFormat="1" ht="15.75" customHeight="1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s="143" customFormat="1" ht="15.75" customHeight="1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s="143" customFormat="1" ht="15.75" customHeight="1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s="143" customFormat="1" ht="15.75" customHeight="1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s="143" customFormat="1" ht="15.75" customHeight="1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s="143" customFormat="1" ht="15.75" customHeight="1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s="143" customFormat="1" ht="15.75" customHeight="1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s="143" customFormat="1" ht="15.75" customHeight="1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s="143" customFormat="1" ht="15.75" customHeight="1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s="143" customFormat="1" ht="15.75" customHeight="1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s="143" customFormat="1" ht="15.75" customHeight="1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s="143" customFormat="1" ht="15.75" customHeight="1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s="143" customFormat="1" ht="15.75" customHeight="1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s="143" customFormat="1" ht="15.75" customHeight="1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s="143" customFormat="1" ht="15.75" customHeight="1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s="143" customFormat="1" ht="15.75" customHeight="1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s="143" customFormat="1" ht="15.75" customHeight="1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s="143" customFormat="1" ht="15.75" customHeight="1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s="143" customFormat="1" ht="15.75" customHeight="1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s="143" customFormat="1" ht="15.75" customHeight="1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s="143" customFormat="1" ht="15.75" customHeight="1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s="143" customFormat="1" ht="15.75" customHeight="1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s="143" customFormat="1" ht="15.75" customHeight="1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s="143" customFormat="1" ht="15.75" customHeight="1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s="143" customFormat="1" ht="15.75" customHeight="1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s="143" customFormat="1" ht="15.75" customHeight="1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s="143" customFormat="1" ht="15.75" customHeight="1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s="143" customFormat="1" ht="15.75" customHeight="1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s="143" customFormat="1" ht="15.75" customHeight="1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s="143" customFormat="1" ht="15.75" customHeight="1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s="143" customFormat="1" ht="15.75" customHeight="1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s="143" customFormat="1" ht="15.75" customHeight="1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s="143" customFormat="1" ht="15.75" customHeight="1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s="143" customFormat="1" ht="15.75" customHeight="1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s="143" customFormat="1" ht="15.75" customHeight="1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s="143" customFormat="1" ht="15.75" customHeight="1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s="143" customFormat="1" ht="15.75" customHeight="1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s="143" customFormat="1" ht="15.75" customHeight="1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s="143" customFormat="1" ht="15.75" customHeight="1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s="143" customFormat="1" ht="15.75" customHeight="1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s="143" customFormat="1" ht="15.75" customHeight="1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s="143" customFormat="1" ht="15.75" customHeight="1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s="143" customFormat="1" ht="15.75" customHeight="1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s="143" customFormat="1" ht="15.75" customHeight="1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s="143" customFormat="1" ht="15.75" customHeight="1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s="143" customFormat="1" ht="15.75" customHeight="1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s="143" customFormat="1" ht="15.75" customHeight="1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s="143" customFormat="1" ht="15.75" customHeight="1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s="143" customFormat="1" ht="15.75" customHeight="1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s="143" customFormat="1" ht="15.75" customHeight="1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s="143" customFormat="1" ht="15.75" customHeight="1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s="143" customFormat="1" ht="15.75" customHeight="1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s="143" customFormat="1" ht="15.75" customHeight="1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s="143" customFormat="1" ht="15.75" customHeight="1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s="143" customFormat="1" ht="15.75" customHeight="1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s="143" customFormat="1" ht="15.75" customHeight="1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s="143" customFormat="1" ht="15.75" customHeight="1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s="143" customFormat="1" ht="15.75" customHeight="1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s="143" customFormat="1" ht="15.75" customHeight="1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s="143" customFormat="1" ht="15.75" customHeight="1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s="143" customFormat="1" ht="15.75" customHeight="1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s="143" customFormat="1" ht="15.75" customHeight="1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s="143" customFormat="1" ht="15.75" customHeight="1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s="143" customFormat="1" ht="15.75" customHeight="1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s="143" customFormat="1" ht="15.75" customHeight="1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s="143" customFormat="1" ht="15.75" customHeight="1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s="143" customFormat="1" ht="15.75" customHeight="1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s="143" customFormat="1" ht="15.75" customHeight="1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s="143" customFormat="1" ht="15.75" customHeight="1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s="143" customFormat="1" ht="15.75" customHeight="1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s="143" customFormat="1" ht="15.75" customHeight="1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s="143" customFormat="1" ht="15.75" customHeight="1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s="143" customFormat="1" ht="15.75" customHeight="1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s="143" customFormat="1" ht="15.75" customHeight="1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s="143" customFormat="1" ht="15.75" customHeight="1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s="143" customFormat="1" ht="15.75" customHeight="1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s="143" customFormat="1" ht="15.75" customHeight="1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s="143" customFormat="1" ht="15.75" customHeight="1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s="143" customFormat="1" ht="15.75" customHeight="1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s="143" customFormat="1" ht="15.75" customHeight="1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s="143" customFormat="1" ht="15.75" customHeight="1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s="143" customFormat="1" ht="15.75" customHeight="1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s="143" customFormat="1" ht="15.75" customHeight="1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s="143" customFormat="1" ht="15.75" customHeight="1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s="143" customFormat="1" ht="15.75" customHeight="1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s="143" customFormat="1" ht="15.75" customHeight="1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s="143" customFormat="1" ht="15.75" customHeight="1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s="143" customFormat="1" ht="15.75" customHeight="1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s="143" customFormat="1" ht="15.75" customHeight="1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s="143" customFormat="1" ht="15.75" customHeight="1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s="143" customFormat="1" ht="15.75" customHeight="1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s="143" customFormat="1" ht="15.75" customHeight="1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s="143" customFormat="1" ht="15.75" customHeight="1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s="143" customFormat="1" ht="15.75" customHeight="1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s="143" customFormat="1" ht="15.75" customHeight="1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s="143" customFormat="1" ht="15.75" customHeight="1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s="143" customFormat="1" ht="15.75" customHeight="1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s="143" customFormat="1" ht="15.75" customHeight="1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s="143" customFormat="1" ht="15.75" customHeight="1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s="143" customFormat="1" ht="15.75" customHeight="1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s="143" customFormat="1" ht="15.75" customHeight="1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s="143" customFormat="1" ht="15.75" customHeight="1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s="143" customFormat="1" ht="15.75" customHeight="1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s="143" customFormat="1" ht="15.75" customHeight="1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s="143" customFormat="1" ht="15.75" customHeight="1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s="143" customFormat="1" ht="15.75" customHeight="1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s="143" customFormat="1" ht="15.75" customHeight="1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s="143" customFormat="1" ht="15.75" customHeight="1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s="143" customFormat="1" ht="15.75" customHeight="1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s="143" customFormat="1" ht="15.75" customHeight="1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s="143" customFormat="1" ht="15.75" customHeight="1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s="143" customFormat="1" ht="15.75" customHeight="1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s="143" customFormat="1" ht="15.75" customHeight="1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s="143" customFormat="1" ht="15.75" customHeight="1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s="143" customFormat="1" ht="15.75" customHeight="1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s="143" customFormat="1" ht="15.75" customHeight="1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s="143" customFormat="1" ht="15.75" customHeight="1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s="143" customFormat="1" ht="15.75" customHeight="1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s="143" customFormat="1" ht="15.75" customHeight="1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s="143" customFormat="1" ht="15.75" customHeight="1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s="143" customFormat="1" ht="15.75" customHeight="1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s="143" customFormat="1" ht="15.75" customHeight="1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s="143" customFormat="1" ht="15.75" customHeight="1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s="143" customFormat="1" ht="15.75" customHeight="1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s="143" customFormat="1" ht="15.75" customHeight="1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s="143" customFormat="1" ht="15.75" customHeight="1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s="143" customFormat="1" ht="15.75" customHeight="1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s="143" customFormat="1" ht="15.75" customHeight="1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s="143" customFormat="1" ht="15.75" customHeight="1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s="143" customFormat="1" ht="15.75" customHeight="1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s="143" customFormat="1" ht="15.75" customHeight="1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s="143" customFormat="1" ht="15.75" customHeight="1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s="143" customFormat="1" ht="15.75" customHeight="1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s="143" customFormat="1" ht="15.75" customHeight="1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s="143" customFormat="1" ht="15.75" customHeight="1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s="143" customFormat="1" ht="15.75" customHeight="1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s="143" customFormat="1" ht="15.75" customHeight="1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s="143" customFormat="1" ht="15.75" customHeight="1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s="143" customFormat="1" ht="15.75" customHeight="1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s="143" customFormat="1" ht="15.75" customHeight="1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s="143" customFormat="1" ht="15.75" customHeight="1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s="143" customFormat="1" ht="15.75" customHeight="1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s="143" customFormat="1" ht="15.75" customHeight="1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s="143" customFormat="1" ht="15.75" customHeight="1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s="143" customFormat="1" ht="15.75" customHeight="1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s="143" customFormat="1" ht="15.75" customHeight="1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s="143" customFormat="1" ht="15.75" customHeight="1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s="143" customFormat="1" ht="15.75" customHeight="1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s="143" customFormat="1" ht="15.75" customHeight="1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s="143" customFormat="1" ht="15.75" customHeight="1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s="143" customFormat="1" ht="15.75" customHeight="1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s="143" customFormat="1" ht="15.75" customHeight="1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s="143" customFormat="1" ht="15.75" customHeight="1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s="143" customFormat="1" ht="15.75" customHeight="1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s="143" customFormat="1" ht="15.75" customHeight="1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s="143" customFormat="1" ht="15.75" customHeight="1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s="143" customFormat="1" ht="15.75" customHeight="1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s="143" customFormat="1" ht="15.75" customHeight="1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s="143" customFormat="1" ht="15.75" customHeight="1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s="143" customFormat="1" ht="15.75" customHeight="1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s="143" customFormat="1" ht="15.75" customHeight="1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s="143" customFormat="1" ht="15.75" customHeight="1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s="143" customFormat="1" ht="15.75" customHeight="1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s="143" customFormat="1" ht="15.75" customHeight="1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s="143" customFormat="1" ht="15.75" customHeight="1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s="143" customFormat="1" ht="15.75" customHeight="1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s="143" customFormat="1" ht="15.75" customHeight="1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s="143" customFormat="1" ht="15.75" customHeight="1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s="143" customFormat="1" ht="15.75" customHeight="1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s="143" customFormat="1" ht="15.75" customHeight="1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s="143" customFormat="1" ht="15.75" customHeight="1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s="143" customFormat="1" ht="15.75" customHeight="1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s="143" customFormat="1" ht="15.75" customHeight="1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s="143" customFormat="1" ht="15.75" customHeight="1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s="143" customFormat="1" ht="15.75" customHeight="1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s="143" customFormat="1" ht="15.75" customHeight="1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s="143" customFormat="1" ht="15.75" customHeight="1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s="143" customFormat="1" ht="15.75" customHeight="1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s="143" customFormat="1" ht="15.75" customHeight="1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s="143" customFormat="1" ht="15.75" customHeight="1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s="143" customFormat="1" ht="15.75" customHeight="1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s="143" customFormat="1" ht="15.75" customHeight="1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s="143" customFormat="1" ht="15.75" customHeight="1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s="143" customFormat="1" ht="15.75" customHeight="1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s="143" customFormat="1" ht="15.75" customHeight="1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s="143" customFormat="1" ht="15.75" customHeight="1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s="143" customFormat="1" ht="15.75" customHeight="1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s="143" customFormat="1" ht="15.75" customHeight="1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s="143" customFormat="1" ht="15.75" customHeight="1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s="143" customFormat="1" ht="15.75" customHeight="1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s="143" customFormat="1" ht="15.75" customHeight="1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s="143" customFormat="1" ht="15.75" customHeight="1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s="143" customFormat="1" ht="15.75" customHeight="1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s="143" customFormat="1" ht="15.75" customHeight="1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s="143" customFormat="1" ht="15.75" customHeight="1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s="143" customFormat="1" ht="15.75" customHeight="1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s="143" customFormat="1" ht="15.75" customHeight="1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s="143" customFormat="1" ht="15.75" customHeight="1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s="143" customFormat="1" ht="15.75" customHeight="1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s="143" customFormat="1" ht="15.75" customHeight="1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s="143" customFormat="1" ht="15.75" customHeight="1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s="143" customFormat="1" ht="15.75" customHeight="1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s="143" customFormat="1" ht="15.75" customHeight="1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s="143" customFormat="1" ht="15.75" customHeight="1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s="143" customFormat="1" ht="15.75" customHeight="1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s="143" customFormat="1" ht="15.75" customHeight="1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s="143" customFormat="1" ht="15.75" customHeight="1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s="143" customFormat="1" ht="15.75" customHeight="1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s="143" customFormat="1" ht="15.75" customHeight="1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s="143" customFormat="1" ht="15.75" customHeight="1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s="143" customFormat="1" ht="15.75" customHeight="1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s="143" customFormat="1" ht="15.75" customHeight="1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s="143" customFormat="1" ht="15.75" customHeight="1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s="143" customFormat="1" ht="15.75" customHeight="1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s="143" customFormat="1" ht="15.75" customHeight="1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s="143" customFormat="1" ht="15.75" customHeight="1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s="143" customFormat="1" ht="15.75" customHeight="1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s="143" customFormat="1" ht="15.75" customHeight="1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s="143" customFormat="1" ht="15.75" customHeight="1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s="143" customFormat="1" ht="15.75" customHeight="1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s="143" customFormat="1" ht="15.75" customHeight="1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s="143" customFormat="1" ht="15.75" customHeight="1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s="143" customFormat="1" ht="15.75" customHeight="1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s="143" customFormat="1" ht="15.75" customHeight="1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s="143" customFormat="1" ht="15.75" customHeight="1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s="143" customFormat="1" ht="15.75" customHeight="1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s="143" customFormat="1" ht="15.75" customHeight="1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s="143" customFormat="1" ht="15.75" customHeight="1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s="143" customFormat="1" ht="15.75" customHeight="1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s="143" customFormat="1" ht="15.75" customHeight="1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s="143" customFormat="1" ht="15.75" customHeight="1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s="143" customFormat="1" ht="15.75" customHeight="1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s="143" customFormat="1" ht="15.75" customHeight="1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s="143" customFormat="1" ht="15.75" customHeight="1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s="143" customFormat="1" ht="15.75" customHeight="1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s="143" customFormat="1" ht="15.75" customHeight="1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s="143" customFormat="1" ht="15.75" customHeight="1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s="143" customFormat="1" ht="15.75" customHeight="1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s="143" customFormat="1" ht="15.75" customHeight="1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s="143" customFormat="1" ht="15.75" customHeight="1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s="143" customFormat="1" ht="15.75" customHeight="1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s="143" customFormat="1" ht="15.75" customHeight="1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s="143" customFormat="1" ht="15.75" customHeight="1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s="143" customFormat="1" ht="15.75" customHeight="1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s="143" customFormat="1" ht="15.75" customHeight="1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s="143" customFormat="1" ht="15.75" customHeight="1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s="143" customFormat="1" ht="15.75" customHeight="1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s="143" customFormat="1" ht="15.75" customHeight="1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s="143" customFormat="1" ht="15.75" customHeight="1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s="143" customFormat="1" ht="15.75" customHeight="1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s="143" customFormat="1" ht="15.75" customHeight="1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s="143" customFormat="1" ht="15.75" customHeight="1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s="143" customFormat="1" ht="15.75" customHeight="1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s="143" customFormat="1" ht="15.75" customHeight="1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s="143" customFormat="1" ht="15.75" customHeight="1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s="143" customFormat="1" ht="15.75" customHeight="1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s="143" customFormat="1" ht="15.75" customHeight="1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s="143" customFormat="1" ht="15.75" customHeight="1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s="143" customFormat="1" ht="15.75" customHeight="1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s="143" customFormat="1" ht="15.75" customHeight="1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s="143" customFormat="1" ht="15.75" customHeight="1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s="143" customFormat="1" ht="15.75" customHeight="1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s="143" customFormat="1" ht="15.75" customHeight="1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s="143" customFormat="1" ht="15.75" customHeight="1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s="143" customFormat="1" ht="15.75" customHeight="1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s="143" customFormat="1" ht="15.75" customHeight="1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s="143" customFormat="1" ht="15.75" customHeight="1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s="143" customFormat="1" ht="15.75" customHeight="1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s="143" customFormat="1" ht="15.75" customHeight="1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s="143" customFormat="1" ht="15.75" customHeight="1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s="143" customFormat="1" ht="15.75" customHeight="1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s="143" customFormat="1" ht="15.75" customHeight="1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s="143" customFormat="1" ht="15.75" customHeight="1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s="143" customFormat="1" ht="15.75" customHeight="1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s="143" customFormat="1" ht="15.75" customHeight="1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s="143" customFormat="1" ht="15.75" customHeight="1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s="143" customFormat="1" ht="15.75" customHeight="1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s="143" customFormat="1" ht="15.75" customHeight="1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s="143" customFormat="1" ht="15.75" customHeight="1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s="143" customFormat="1" ht="15.75" customHeight="1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s="143" customFormat="1" ht="15.75" customHeight="1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s="143" customFormat="1" ht="15.75" customHeight="1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s="143" customFormat="1" ht="15.75" customHeight="1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s="143" customFormat="1" ht="15.75" customHeight="1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s="143" customFormat="1" ht="15.75" customHeight="1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s="143" customFormat="1" ht="15.75" customHeight="1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s="143" customFormat="1" ht="15.75" customHeight="1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s="143" customFormat="1" ht="15.75" customHeight="1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s="143" customFormat="1" ht="15.75" customHeight="1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s="143" customFormat="1" ht="15.75" customHeight="1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s="143" customFormat="1" ht="15.75" customHeight="1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s="143" customFormat="1" ht="15.75" customHeight="1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s="143" customFormat="1" ht="15.75" customHeight="1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s="143" customFormat="1" ht="15.75" customHeight="1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s="143" customFormat="1" ht="15.75" customHeight="1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s="143" customFormat="1" ht="15.75" customHeight="1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s="143" customFormat="1" ht="15.75" customHeight="1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s="143" customFormat="1" ht="15.75" customHeight="1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s="143" customFormat="1" ht="15.75" customHeight="1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s="143" customFormat="1" ht="15.75" customHeight="1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s="143" customFormat="1" ht="15.75" customHeight="1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s="143" customFormat="1" ht="15.75" customHeight="1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s="143" customFormat="1" ht="15.75" customHeight="1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s="143" customFormat="1" ht="15.75" customHeight="1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s="143" customFormat="1" ht="15.75" customHeight="1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s="143" customFormat="1" ht="15.75" customHeight="1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s="143" customFormat="1" ht="15.75" customHeight="1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s="143" customFormat="1" ht="15.75" customHeight="1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s="143" customFormat="1" ht="15.75" customHeight="1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s="143" customFormat="1" ht="15.75" customHeight="1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s="143" customFormat="1" ht="15.75" customHeight="1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s="143" customFormat="1" ht="15.75" customHeight="1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s="143" customFormat="1" ht="15.75" customHeight="1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s="143" customFormat="1" ht="15.75" customHeight="1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s="143" customFormat="1" ht="15.75" customHeight="1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s="143" customFormat="1" ht="15.75" customHeight="1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s="143" customFormat="1" ht="15.75" customHeight="1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s="143" customFormat="1" ht="15.75" customHeight="1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s="143" customFormat="1" ht="15.75" customHeight="1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s="143" customFormat="1" ht="15.75" customHeight="1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s="143" customFormat="1" ht="15.75" customHeight="1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s="143" customFormat="1" ht="15.75" customHeight="1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s="143" customFormat="1" ht="15.75" customHeight="1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s="143" customFormat="1" ht="15.75" customHeight="1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s="143" customFormat="1" ht="15.75" customHeight="1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s="143" customFormat="1" ht="15.75" customHeight="1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s="143" customFormat="1" ht="15.75" customHeight="1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s="143" customFormat="1" ht="15.75" customHeight="1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s="143" customFormat="1" ht="15.75" customHeight="1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s="143" customFormat="1" ht="15.75" customHeight="1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s="143" customFormat="1" ht="15.75" customHeight="1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s="143" customFormat="1" ht="15.75" customHeight="1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s="143" customFormat="1" ht="15.75" customHeight="1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s="143" customFormat="1" ht="15.75" customHeight="1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s="143" customFormat="1" ht="15.75" customHeight="1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s="143" customFormat="1" ht="15.75" customHeight="1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s="143" customFormat="1" ht="15.75" customHeight="1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s="143" customFormat="1" ht="15.75" customHeight="1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s="143" customFormat="1" ht="15.75" customHeight="1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s="143" customFormat="1" ht="15.75" customHeight="1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s="143" customFormat="1" ht="15.75" customHeight="1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s="143" customFormat="1" ht="15.75" customHeight="1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s="143" customFormat="1" ht="15.75" customHeight="1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s="143" customFormat="1" ht="15.75" customHeight="1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s="143" customFormat="1" ht="15.75" customHeight="1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s="143" customFormat="1" ht="15.75" customHeight="1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s="143" customFormat="1" ht="15.75" customHeight="1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s="143" customFormat="1" ht="15.75" customHeight="1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s="143" customFormat="1" ht="15.75" customHeight="1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s="143" customFormat="1" ht="15.75" customHeight="1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s="143" customFormat="1" ht="15.75" customHeight="1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s="143" customFormat="1" ht="15.75" customHeight="1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s="143" customFormat="1" ht="15.75" customHeight="1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s="143" customFormat="1" ht="15.75" customHeight="1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s="143" customFormat="1" ht="15.75" customHeight="1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s="143" customFormat="1" ht="15.75" customHeight="1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s="143" customFormat="1" ht="15.75" customHeight="1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s="143" customFormat="1" ht="15.75" customHeight="1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s="143" customFormat="1" ht="15.75" customHeight="1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s="143" customFormat="1" ht="15.75" customHeight="1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s="143" customFormat="1" ht="15.75" customHeight="1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s="143" customFormat="1" ht="15.75" customHeight="1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s="143" customFormat="1" ht="15.75" customHeight="1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s="143" customFormat="1" ht="15.75" customHeight="1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s="143" customFormat="1" ht="15.75" customHeight="1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s="143" customFormat="1" ht="15.75" customHeight="1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s="143" customFormat="1" ht="15.75" customHeight="1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s="143" customFormat="1" ht="15.75" customHeight="1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s="143" customFormat="1" ht="15.75" customHeight="1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s="143" customFormat="1" ht="15.75" customHeight="1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s="143" customFormat="1" ht="15.75" customHeight="1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s="143" customFormat="1" ht="15.75" customHeight="1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s="143" customFormat="1" ht="15.75" customHeight="1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s="143" customFormat="1" ht="15.75" customHeight="1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s="143" customFormat="1" ht="15.75" customHeight="1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s="143" customFormat="1" ht="15.75" customHeight="1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s="143" customFormat="1" ht="15.75" customHeight="1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s="143" customFormat="1" ht="15.75" customHeight="1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s="143" customFormat="1" ht="15.75" customHeight="1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s="143" customFormat="1" ht="15.75" customHeight="1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s="143" customFormat="1" ht="15.75" customHeight="1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s="143" customFormat="1" ht="15.75" customHeight="1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s="143" customFormat="1" ht="15.75" customHeight="1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s="143" customFormat="1" ht="15.75" customHeight="1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s="143" customFormat="1" ht="15.75" customHeight="1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s="143" customFormat="1" ht="15.75" customHeight="1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s="143" customFormat="1" ht="15.75" customHeight="1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s="143" customFormat="1" ht="15.75" customHeight="1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s="143" customFormat="1" ht="15.75" customHeight="1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s="143" customFormat="1" ht="15.75" customHeight="1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s="143" customFormat="1" ht="15.75" customHeight="1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s="143" customFormat="1" ht="15.75" customHeight="1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s="143" customFormat="1" ht="15.75" customHeight="1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s="143" customFormat="1" ht="15.75" customHeight="1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s="143" customFormat="1" ht="15.75" customHeight="1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s="143" customFormat="1" ht="15.75" customHeight="1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s="143" customFormat="1" ht="15.75" customHeight="1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s="143" customFormat="1" ht="15.75" customHeight="1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s="143" customFormat="1" ht="15.75" customHeight="1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s="143" customFormat="1" ht="15.75" customHeight="1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s="143" customFormat="1" ht="15.75" customHeight="1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s="143" customFormat="1" ht="15.75" customHeight="1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s="143" customFormat="1" ht="15.75" customHeight="1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s="143" customFormat="1" ht="15.75" customHeight="1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s="143" customFormat="1" ht="15.75" customHeight="1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s="143" customFormat="1" ht="15.75" customHeight="1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s="143" customFormat="1" ht="15.75" customHeight="1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s="143" customFormat="1" ht="15.75" customHeight="1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s="143" customFormat="1" ht="15.75" customHeight="1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s="143" customFormat="1" ht="15.75" customHeight="1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s="143" customFormat="1" ht="15.75" customHeight="1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s="143" customFormat="1" ht="15.75" customHeight="1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s="143" customFormat="1" ht="15.75" customHeight="1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s="143" customFormat="1" ht="15.75" customHeight="1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s="143" customFormat="1" ht="15.75" customHeight="1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s="143" customFormat="1" ht="15.75" customHeight="1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s="143" customFormat="1" ht="15.75" customHeight="1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s="143" customFormat="1" ht="15.75" customHeight="1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s="143" customFormat="1" ht="15.75" customHeight="1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s="143" customFormat="1" ht="15.75" customHeight="1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s="143" customFormat="1" ht="15.75" customHeight="1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s="143" customFormat="1" ht="15.75" customHeight="1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s="143" customFormat="1" ht="15.75" customHeight="1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s="143" customFormat="1" ht="15.75" customHeight="1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s="143" customFormat="1" ht="15.75" customHeight="1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s="143" customFormat="1" ht="15.75" customHeight="1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s="143" customFormat="1" ht="15.75" customHeight="1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s="143" customFormat="1" ht="15.75" customHeight="1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s="143" customFormat="1" ht="15.75" customHeight="1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s="143" customFormat="1" ht="15.75" customHeight="1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s="143" customFormat="1" ht="15.75" customHeight="1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s="143" customFormat="1" ht="15.75" customHeight="1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s="143" customFormat="1" ht="15.75" customHeight="1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s="143" customFormat="1" ht="15.75" customHeight="1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s="143" customFormat="1" ht="15.75" customHeight="1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s="143" customFormat="1" ht="15.75" customHeight="1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s="143" customFormat="1" ht="15.75" customHeight="1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s="143" customFormat="1" ht="15.75" customHeight="1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s="143" customFormat="1" ht="15.75" customHeight="1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s="143" customFormat="1" ht="15.75" customHeight="1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s="143" customFormat="1" ht="15.75" customHeight="1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s="143" customFormat="1" ht="15.75" customHeight="1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s="143" customFormat="1" ht="15.75" customHeight="1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s="143" customFormat="1" ht="15.75" customHeight="1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s="143" customFormat="1" ht="15.75" customHeight="1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s="143" customFormat="1" ht="15.75" customHeight="1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s="143" customFormat="1" ht="15.75" customHeight="1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s="143" customFormat="1" ht="15.75" customHeight="1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s="143" customFormat="1" ht="15.75" customHeight="1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s="143" customFormat="1" ht="15.75" customHeight="1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s="143" customFormat="1" ht="15.75" customHeight="1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s="143" customFormat="1" ht="15.75" customHeight="1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s="143" customFormat="1" ht="15.75" customHeight="1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s="143" customFormat="1" ht="15.75" customHeight="1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s="143" customFormat="1" ht="15.75" customHeight="1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s="143" customFormat="1" ht="15.75" customHeight="1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s="143" customFormat="1" ht="15.75" customHeight="1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s="143" customFormat="1" ht="15.75" customHeight="1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s="143" customFormat="1" ht="15.75" customHeight="1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s="143" customFormat="1" ht="15.75" customHeight="1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s="143" customFormat="1" ht="15.75" customHeight="1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s="143" customFormat="1" ht="15.75" customHeight="1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s="143" customFormat="1" ht="15.75" customHeight="1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s="143" customFormat="1" ht="15.75" customHeight="1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s="143" customFormat="1" ht="15.75" customHeight="1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s="143" customFormat="1" ht="15.75" customHeight="1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s="143" customFormat="1" ht="15.75" customHeight="1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s="143" customFormat="1" ht="15.75" customHeight="1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s="143" customFormat="1" ht="15.75" customHeight="1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s="143" customFormat="1" ht="15.75" customHeight="1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s="143" customFormat="1" ht="15.75" customHeight="1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s="143" customFormat="1" ht="15.75" customHeight="1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s="143" customFormat="1" ht="15.75" customHeight="1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s="143" customFormat="1" ht="15.75" customHeight="1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s="143" customFormat="1" ht="15.75" customHeight="1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s="143" customFormat="1" ht="15.75" customHeight="1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s="143" customFormat="1" ht="15.75" customHeight="1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s="143" customFormat="1" ht="15.75" customHeight="1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s="143" customFormat="1" ht="15.75" customHeight="1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s="143" customFormat="1" ht="15.75" customHeight="1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s="143" customFormat="1" ht="15.75" customHeight="1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s="143" customFormat="1" ht="15.75" customHeight="1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s="143" customFormat="1" ht="15.75" customHeight="1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s="143" customFormat="1" ht="15.75" customHeight="1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s="143" customFormat="1" ht="15.75" customHeight="1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s="143" customFormat="1" ht="15.75" customHeight="1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s="143" customFormat="1" ht="15.75" customHeight="1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s="143" customFormat="1" ht="15.75" customHeight="1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s="143" customFormat="1" ht="15.75" customHeight="1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s="143" customFormat="1" ht="15.75" customHeight="1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s="143" customFormat="1" ht="15.75" customHeight="1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s="143" customFormat="1" ht="15.75" customHeight="1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s="143" customFormat="1" ht="15.75" customHeight="1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s="143" customFormat="1" ht="15.75" customHeight="1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s="143" customFormat="1" ht="15.75" customHeight="1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s="143" customFormat="1" ht="15.75" customHeight="1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s="143" customFormat="1" ht="15.75" customHeight="1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s="143" customFormat="1" ht="15.75" customHeight="1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s="143" customFormat="1" ht="15.75" customHeight="1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s="143" customFormat="1" ht="15.75" customHeight="1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s="143" customFormat="1" ht="15.75" customHeight="1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s="143" customFormat="1" ht="15.75" customHeight="1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s="143" customFormat="1" ht="15.75" customHeight="1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s="143" customFormat="1" ht="15.75" customHeight="1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s="143" customFormat="1" ht="15.75" customHeight="1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s="143" customFormat="1" ht="15.75" customHeight="1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s="143" customFormat="1" ht="15.75" customHeight="1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s="143" customFormat="1" ht="15.75" customHeight="1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s="143" customFormat="1" ht="15.75" customHeight="1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s="143" customFormat="1" ht="15.75" customHeight="1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s="143" customFormat="1" ht="15.75" customHeight="1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s="143" customFormat="1" ht="15.75" customHeight="1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s="143" customFormat="1" ht="15.75" customHeight="1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s="143" customFormat="1" ht="15.75" customHeight="1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s="143" customFormat="1" ht="15.75" customHeight="1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s="143" customFormat="1" ht="15.75" customHeight="1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s="143" customFormat="1" ht="15.75" customHeight="1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s="143" customFormat="1" ht="15.75" customHeight="1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s="143" customFormat="1" ht="15.75" customHeight="1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s="143" customFormat="1" ht="15.75" customHeight="1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s="143" customFormat="1" ht="15.75" customHeight="1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s="143" customFormat="1" ht="15.75" customHeight="1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s="143" customFormat="1" ht="15.75" customHeight="1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s="143" customFormat="1" ht="15.75" customHeight="1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s="143" customFormat="1" ht="15.75" customHeight="1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s="143" customFormat="1" ht="15.75" customHeight="1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s="143" customFormat="1" ht="15.75" customHeight="1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s="143" customFormat="1" ht="15.75" customHeight="1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s="143" customFormat="1" ht="15.75" customHeight="1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s="143" customFormat="1" ht="15.75" customHeight="1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s="143" customFormat="1" ht="15.75" customHeight="1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s="143" customFormat="1" ht="15.75" customHeight="1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s="143" customFormat="1" ht="15.75" customHeight="1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s="143" customFormat="1" ht="15.75" customHeight="1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s="143" customFormat="1" ht="15.75" customHeight="1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s="143" customFormat="1" ht="15.75" customHeight="1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s="143" customFormat="1" ht="15.75" customHeight="1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s="143" customFormat="1" ht="15.75" customHeight="1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s="143" customFormat="1" ht="15.75" customHeight="1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s="143" customFormat="1" ht="15.75" customHeight="1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s="143" customFormat="1" ht="15.75" customHeight="1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s="143" customFormat="1" ht="15.75" customHeight="1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s="143" customFormat="1" ht="15.75" customHeight="1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s="143" customFormat="1" ht="15.75" customHeight="1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s="143" customFormat="1" ht="15.75" customHeight="1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s="143" customFormat="1" ht="15.75" customHeight="1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s="143" customFormat="1" ht="15.75" customHeight="1" spans="1:26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s="143" customFormat="1" ht="15.75" customHeight="1" spans="1:26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s="143" customFormat="1" ht="15.75" customHeight="1" spans="1:26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s="143" customFormat="1" ht="15.75" customHeight="1" spans="1:26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  <row r="1001" s="143" customFormat="1" ht="15.75" customHeight="1" spans="1:26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</row>
    <row r="1002" s="143" customFormat="1" ht="15.75" customHeight="1" spans="1:26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</row>
    <row r="1003" s="143" customFormat="1" ht="15.75" customHeight="1" spans="1:26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</row>
    <row r="1004" s="143" customFormat="1" ht="15.75" customHeight="1" spans="1:26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</row>
    <row r="1005" s="143" customFormat="1" ht="15.75" customHeight="1" spans="1:26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</row>
    <row r="1006" s="143" customFormat="1" ht="15.75" customHeight="1" spans="1:26">
      <c r="A1006" s="103"/>
      <c r="B1006" s="103"/>
      <c r="C1006" s="103"/>
      <c r="D1006" s="103"/>
      <c r="E1006" s="103"/>
      <c r="F1006" s="103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  <c r="Y1006" s="103"/>
      <c r="Z1006" s="103"/>
    </row>
    <row r="1007" s="143" customFormat="1" ht="15.75" customHeight="1" spans="1:26">
      <c r="A1007" s="103"/>
      <c r="B1007" s="103"/>
      <c r="C1007" s="103"/>
      <c r="D1007" s="103"/>
      <c r="E1007" s="103"/>
      <c r="F1007" s="103"/>
      <c r="G1007" s="103"/>
      <c r="H1007" s="103"/>
      <c r="I1007" s="103"/>
      <c r="J1007" s="103"/>
      <c r="K1007" s="103"/>
      <c r="L1007" s="103"/>
      <c r="M1007" s="103"/>
      <c r="N1007" s="103"/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  <c r="Y1007" s="103"/>
      <c r="Z1007" s="103"/>
    </row>
    <row r="1008" s="143" customFormat="1" ht="15.75" customHeight="1" spans="1:26">
      <c r="A1008" s="103"/>
      <c r="B1008" s="103"/>
      <c r="C1008" s="103"/>
      <c r="D1008" s="103"/>
      <c r="E1008" s="103"/>
      <c r="F1008" s="103"/>
      <c r="G1008" s="103"/>
      <c r="H1008" s="103"/>
      <c r="I1008" s="103"/>
      <c r="J1008" s="103"/>
      <c r="K1008" s="103"/>
      <c r="L1008" s="103"/>
      <c r="M1008" s="103"/>
      <c r="N1008" s="103"/>
      <c r="O1008" s="103"/>
      <c r="P1008" s="103"/>
      <c r="Q1008" s="103"/>
      <c r="R1008" s="103"/>
      <c r="S1008" s="103"/>
      <c r="T1008" s="103"/>
      <c r="U1008" s="103"/>
      <c r="V1008" s="103"/>
      <c r="W1008" s="103"/>
      <c r="X1008" s="103"/>
      <c r="Y1008" s="103"/>
      <c r="Z1008" s="103"/>
    </row>
    <row r="1009" s="143" customFormat="1" ht="15.75" customHeight="1" spans="1:26">
      <c r="A1009" s="103"/>
      <c r="B1009" s="103"/>
      <c r="C1009" s="103"/>
      <c r="D1009" s="103"/>
      <c r="E1009" s="103"/>
      <c r="F1009" s="103"/>
      <c r="G1009" s="103"/>
      <c r="H1009" s="103"/>
      <c r="I1009" s="103"/>
      <c r="J1009" s="103"/>
      <c r="K1009" s="103"/>
      <c r="L1009" s="103"/>
      <c r="M1009" s="103"/>
      <c r="N1009" s="103"/>
      <c r="O1009" s="103"/>
      <c r="P1009" s="103"/>
      <c r="Q1009" s="103"/>
      <c r="R1009" s="103"/>
      <c r="S1009" s="103"/>
      <c r="T1009" s="103"/>
      <c r="U1009" s="103"/>
      <c r="V1009" s="103"/>
      <c r="W1009" s="103"/>
      <c r="X1009" s="103"/>
      <c r="Y1009" s="103"/>
      <c r="Z1009" s="103"/>
    </row>
    <row r="1010" s="143" customFormat="1" ht="15.75" customHeight="1" spans="1:26">
      <c r="A1010" s="103"/>
      <c r="B1010" s="103"/>
      <c r="C1010" s="103"/>
      <c r="D1010" s="103"/>
      <c r="E1010" s="103"/>
      <c r="F1010" s="103"/>
      <c r="G1010" s="103"/>
      <c r="H1010" s="103"/>
      <c r="I1010" s="103"/>
      <c r="J1010" s="103"/>
      <c r="K1010" s="103"/>
      <c r="L1010" s="103"/>
      <c r="M1010" s="103"/>
      <c r="N1010" s="103"/>
      <c r="O1010" s="103"/>
      <c r="P1010" s="103"/>
      <c r="Q1010" s="103"/>
      <c r="R1010" s="103"/>
      <c r="S1010" s="103"/>
      <c r="T1010" s="103"/>
      <c r="U1010" s="103"/>
      <c r="V1010" s="103"/>
      <c r="W1010" s="103"/>
      <c r="X1010" s="103"/>
      <c r="Y1010" s="103"/>
      <c r="Z1010" s="103"/>
    </row>
  </sheetData>
  <mergeCells count="56">
    <mergeCell ref="A1:N1"/>
    <mergeCell ref="A2:B2"/>
    <mergeCell ref="E2:G2"/>
    <mergeCell ref="A3:B3"/>
    <mergeCell ref="E3:G3"/>
    <mergeCell ref="A4:B4"/>
    <mergeCell ref="E4:G4"/>
    <mergeCell ref="H4:N4"/>
    <mergeCell ref="A5:B5"/>
    <mergeCell ref="E5:G5"/>
    <mergeCell ref="A6:B6"/>
    <mergeCell ref="E6:G6"/>
    <mergeCell ref="A7:B7"/>
    <mergeCell ref="E7:G7"/>
    <mergeCell ref="H7:N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</mergeCells>
  <pageMargins left="0.236111111111111" right="0.118055555555556" top="0.196527777777778" bottom="0.156944444444444" header="0.5" footer="0.5"/>
  <pageSetup paperSize="9" scale="75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010"/>
  <sheetViews>
    <sheetView view="pageBreakPreview" zoomScale="70" zoomScaleNormal="70" workbookViewId="0">
      <selection activeCell="Q16" sqref="Q16"/>
    </sheetView>
  </sheetViews>
  <sheetFormatPr defaultColWidth="10.0984848484848" defaultRowHeight="15" customHeight="1"/>
  <cols>
    <col min="1" max="1" width="9.8030303030303" style="143" customWidth="1"/>
    <col min="2" max="2" width="17.0984848484848" style="143" customWidth="1"/>
    <col min="3" max="3" width="30.3030303030303" style="143" customWidth="1"/>
    <col min="4" max="4" width="25.2045454545455" style="143" customWidth="1"/>
    <col min="5" max="6" width="7.40151515151515" style="143" customWidth="1"/>
    <col min="7" max="11" width="7.3030303030303" style="143" customWidth="1"/>
    <col min="12" max="12" width="9" style="143" customWidth="1"/>
    <col min="13" max="13" width="8.6969696969697" style="143" customWidth="1"/>
    <col min="14" max="14" width="8.90151515151515" style="143" customWidth="1"/>
    <col min="15" max="15" width="7.3030303030303" style="143" customWidth="1"/>
    <col min="16" max="26" width="10.6969696969697" style="143" customWidth="1"/>
    <col min="27" max="16384" width="10.0984848484848" style="143"/>
  </cols>
  <sheetData>
    <row r="1" s="143" customFormat="1" ht="33.75" customHeight="1" spans="1:26">
      <c r="A1" s="144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68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="143" customFormat="1" ht="15.75" customHeight="1" spans="1:26">
      <c r="A2" s="146" t="s">
        <v>0</v>
      </c>
      <c r="B2" s="147"/>
      <c r="C2" s="148" t="str">
        <f>'[1]DESIGN DETAILS'!C2</f>
        <v>BG1083S-02 KIRA DRESS</v>
      </c>
      <c r="D2" s="149"/>
      <c r="E2" s="150" t="s">
        <v>1</v>
      </c>
      <c r="F2" s="151"/>
      <c r="G2" s="147"/>
      <c r="H2" s="152">
        <f>'[1]DESIGN DETAILS'!H2</f>
        <v>44690</v>
      </c>
      <c r="I2" s="215"/>
      <c r="J2" s="215"/>
      <c r="K2" s="215"/>
      <c r="L2" s="215"/>
      <c r="M2" s="215"/>
      <c r="N2" s="216"/>
      <c r="O2" s="217"/>
      <c r="P2" s="217"/>
      <c r="Q2" s="231"/>
      <c r="R2" s="231"/>
      <c r="S2" s="231"/>
      <c r="T2" s="231"/>
      <c r="U2" s="231"/>
      <c r="V2" s="231"/>
      <c r="W2" s="231"/>
      <c r="X2" s="231"/>
      <c r="Y2" s="231"/>
      <c r="Z2" s="231"/>
    </row>
    <row r="3" s="143" customFormat="1" ht="15.75" customHeight="1" spans="1:26">
      <c r="A3" s="146" t="s">
        <v>2</v>
      </c>
      <c r="B3" s="147"/>
      <c r="C3" s="153" t="str">
        <f>'[1]DESIGN DETAILS'!C3</f>
        <v>CORE</v>
      </c>
      <c r="D3" s="154"/>
      <c r="E3" s="150" t="s">
        <v>3</v>
      </c>
      <c r="F3" s="151"/>
      <c r="G3" s="147"/>
      <c r="H3" s="152"/>
      <c r="I3" s="154"/>
      <c r="J3" s="154"/>
      <c r="K3" s="154"/>
      <c r="L3" s="154"/>
      <c r="M3" s="154"/>
      <c r="N3" s="218"/>
      <c r="O3" s="219"/>
      <c r="P3" s="219"/>
      <c r="Q3" s="231"/>
      <c r="R3" s="231"/>
      <c r="S3" s="231"/>
      <c r="T3" s="231"/>
      <c r="U3" s="231"/>
      <c r="V3" s="231"/>
      <c r="W3" s="231"/>
      <c r="X3" s="231"/>
      <c r="Y3" s="231"/>
      <c r="Z3" s="231"/>
    </row>
    <row r="4" s="143" customFormat="1" ht="15.75" customHeight="1" spans="1:26">
      <c r="A4" s="146" t="s">
        <v>4</v>
      </c>
      <c r="B4" s="147"/>
      <c r="C4" s="153" t="str">
        <f>'[1]DESIGN DETAILS'!C4</f>
        <v>SATIN (100% POLY)</v>
      </c>
      <c r="D4" s="154"/>
      <c r="E4" s="150" t="s">
        <v>5</v>
      </c>
      <c r="F4" s="151"/>
      <c r="G4" s="147"/>
      <c r="H4" s="153" t="s">
        <v>6</v>
      </c>
      <c r="I4" s="151"/>
      <c r="J4" s="151"/>
      <c r="K4" s="151"/>
      <c r="L4" s="151"/>
      <c r="M4" s="151"/>
      <c r="N4" s="182"/>
      <c r="O4" s="220"/>
      <c r="P4" s="220"/>
      <c r="Q4" s="231"/>
      <c r="R4" s="231"/>
      <c r="S4" s="231"/>
      <c r="T4" s="231"/>
      <c r="U4" s="231"/>
      <c r="V4" s="231"/>
      <c r="W4" s="231"/>
      <c r="X4" s="231"/>
      <c r="Y4" s="231"/>
      <c r="Z4" s="231"/>
    </row>
    <row r="5" s="143" customFormat="1" ht="15.75" customHeight="1" spans="1:26">
      <c r="A5" s="146" t="s">
        <v>7</v>
      </c>
      <c r="B5" s="147"/>
      <c r="C5" s="153" t="str">
        <f>'[1]DESIGN DETAILS'!C5</f>
        <v>NONE</v>
      </c>
      <c r="D5" s="154"/>
      <c r="E5" s="150" t="s">
        <v>8</v>
      </c>
      <c r="F5" s="151"/>
      <c r="G5" s="147"/>
      <c r="H5" s="153" t="s">
        <v>9</v>
      </c>
      <c r="I5" s="154"/>
      <c r="J5" s="154"/>
      <c r="K5" s="154"/>
      <c r="L5" s="154"/>
      <c r="M5" s="154"/>
      <c r="N5" s="218"/>
      <c r="O5" s="221"/>
      <c r="P5" s="221"/>
      <c r="Q5" s="231"/>
      <c r="R5" s="231"/>
      <c r="S5" s="231"/>
      <c r="T5" s="231"/>
      <c r="U5" s="231"/>
      <c r="V5" s="231"/>
      <c r="W5" s="231"/>
      <c r="X5" s="231"/>
      <c r="Y5" s="231"/>
      <c r="Z5" s="231"/>
    </row>
    <row r="6" s="143" customFormat="1" ht="15.75" customHeight="1" spans="1:26">
      <c r="A6" s="146" t="s">
        <v>10</v>
      </c>
      <c r="B6" s="147"/>
      <c r="C6" s="153" t="str">
        <f>'[1]DESIGN DETAILS'!C6</f>
        <v>POLY PONGEE</v>
      </c>
      <c r="D6" s="154"/>
      <c r="E6" s="150" t="s">
        <v>11</v>
      </c>
      <c r="F6" s="151"/>
      <c r="G6" s="147"/>
      <c r="H6" s="148" t="s">
        <v>12</v>
      </c>
      <c r="I6" s="149"/>
      <c r="J6" s="149"/>
      <c r="K6" s="149"/>
      <c r="L6" s="149"/>
      <c r="M6" s="149"/>
      <c r="N6" s="222"/>
      <c r="O6" s="223"/>
      <c r="P6" s="223"/>
      <c r="Q6" s="231"/>
      <c r="R6" s="231"/>
      <c r="S6" s="231"/>
      <c r="T6" s="231"/>
      <c r="U6" s="231"/>
      <c r="V6" s="231"/>
      <c r="W6" s="231"/>
      <c r="X6" s="231"/>
      <c r="Y6" s="231"/>
      <c r="Z6" s="231"/>
    </row>
    <row r="7" s="143" customFormat="1" ht="15.75" customHeight="1" spans="1:26">
      <c r="A7" s="146" t="s">
        <v>13</v>
      </c>
      <c r="B7" s="147"/>
      <c r="C7" s="148" t="str">
        <f>'[1]DESIGN DETAILS'!C7</f>
        <v>MILLY</v>
      </c>
      <c r="D7" s="149"/>
      <c r="E7" s="150" t="s">
        <v>14</v>
      </c>
      <c r="F7" s="151"/>
      <c r="G7" s="147"/>
      <c r="H7" s="152" t="str">
        <f>'[1]DESIGN DETAILS'!H7</f>
        <v>PROTO COLOR: ANY MEDIUM COLOR</v>
      </c>
      <c r="I7" s="151"/>
      <c r="J7" s="151"/>
      <c r="K7" s="151"/>
      <c r="L7" s="151"/>
      <c r="M7" s="151"/>
      <c r="N7" s="182"/>
      <c r="O7" s="223"/>
      <c r="P7" s="223"/>
      <c r="Q7" s="231"/>
      <c r="R7" s="231"/>
      <c r="S7" s="231"/>
      <c r="T7" s="231"/>
      <c r="U7" s="231"/>
      <c r="V7" s="231"/>
      <c r="W7" s="231"/>
      <c r="X7" s="231"/>
      <c r="Y7" s="231"/>
      <c r="Z7" s="231"/>
    </row>
    <row r="8" s="143" customFormat="1" ht="27.75" customHeight="1" spans="1:26">
      <c r="A8" s="155" t="s">
        <v>15</v>
      </c>
      <c r="B8" s="156"/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210"/>
      <c r="O8" s="224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="143" customFormat="1" ht="22.5" customHeight="1" spans="1:26">
      <c r="A9" s="157" t="s">
        <v>16</v>
      </c>
      <c r="B9" s="158"/>
      <c r="C9" s="158"/>
      <c r="D9" s="158"/>
      <c r="E9" s="159"/>
      <c r="F9" s="160" t="s">
        <v>17</v>
      </c>
      <c r="G9" s="158"/>
      <c r="H9" s="158"/>
      <c r="I9" s="158"/>
      <c r="J9" s="158"/>
      <c r="K9" s="158"/>
      <c r="L9" s="160" t="s">
        <v>18</v>
      </c>
      <c r="M9" s="158"/>
      <c r="N9" s="159"/>
      <c r="O9" s="225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="143" customFormat="1" ht="36" customHeight="1" spans="1:26">
      <c r="A10" s="161" t="s">
        <v>19</v>
      </c>
      <c r="B10" s="162" t="s">
        <v>20</v>
      </c>
      <c r="C10" s="159"/>
      <c r="D10" s="161" t="s">
        <v>21</v>
      </c>
      <c r="E10" s="73" t="s">
        <v>22</v>
      </c>
      <c r="F10" s="163" t="s">
        <v>23</v>
      </c>
      <c r="G10" s="164" t="s">
        <v>24</v>
      </c>
      <c r="H10" s="165" t="s">
        <v>25</v>
      </c>
      <c r="I10" s="164" t="s">
        <v>26</v>
      </c>
      <c r="J10" s="164" t="s">
        <v>27</v>
      </c>
      <c r="K10" s="164" t="s">
        <v>28</v>
      </c>
      <c r="L10" s="164" t="s">
        <v>29</v>
      </c>
      <c r="M10" s="165" t="s">
        <v>30</v>
      </c>
      <c r="N10" s="164" t="s">
        <v>31</v>
      </c>
      <c r="O10" s="226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s="143" customFormat="1" ht="15.75" customHeight="1" spans="1:26">
      <c r="A11" s="166"/>
      <c r="B11" s="167"/>
      <c r="C11" s="168"/>
      <c r="D11" s="169"/>
      <c r="E11" s="170"/>
      <c r="F11" s="171"/>
      <c r="G11" s="172"/>
      <c r="H11" s="173"/>
      <c r="I11" s="172"/>
      <c r="J11" s="172"/>
      <c r="K11" s="227"/>
      <c r="L11" s="228"/>
      <c r="M11" s="173"/>
      <c r="N11" s="227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="143" customFormat="1" customHeight="1" spans="1:26">
      <c r="A12" s="174" t="s">
        <v>32</v>
      </c>
      <c r="B12" s="175" t="s">
        <v>33</v>
      </c>
      <c r="C12" s="176"/>
      <c r="D12" s="177" t="s">
        <v>34</v>
      </c>
      <c r="E12" s="178">
        <v>0.5</v>
      </c>
      <c r="F12" s="179">
        <f>'GRADED SPECS 4-21-23'!F12*2.54</f>
        <v>150.495</v>
      </c>
      <c r="G12" s="179">
        <f>'GRADED SPECS 4-21-23'!G12*2.54</f>
        <v>152.4</v>
      </c>
      <c r="H12" s="179">
        <f>'GRADED SPECS 4-21-23'!H12*2.54</f>
        <v>154.305</v>
      </c>
      <c r="I12" s="179">
        <f>'GRADED SPECS 4-21-23'!I12*2.54</f>
        <v>156.21</v>
      </c>
      <c r="J12" s="179">
        <f>'GRADED SPECS 4-21-23'!J12*2.54</f>
        <v>158.115</v>
      </c>
      <c r="K12" s="179">
        <f>'GRADED SPECS 4-21-23'!K12*2.54</f>
        <v>160.02</v>
      </c>
      <c r="L12" s="179">
        <f>'GRADED SPECS 4-21-23'!L12*2.54</f>
        <v>159.7025</v>
      </c>
      <c r="M12" s="179">
        <f>'GRADED SPECS 4-21-23'!M12*2.54</f>
        <v>161.925</v>
      </c>
      <c r="N12" s="179">
        <f>'GRADED SPECS 4-21-23'!N12*2.54</f>
        <v>164.1475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="143" customFormat="1" customHeight="1" spans="1:26">
      <c r="A13" s="180" t="s">
        <v>32</v>
      </c>
      <c r="B13" s="175" t="s">
        <v>35</v>
      </c>
      <c r="C13" s="176"/>
      <c r="D13" s="181" t="s">
        <v>36</v>
      </c>
      <c r="E13" s="178">
        <v>0.5</v>
      </c>
      <c r="F13" s="179">
        <f>'GRADED SPECS 4-21-23'!F13*2.54</f>
        <v>156.21</v>
      </c>
      <c r="G13" s="179">
        <f>'GRADED SPECS 4-21-23'!G13*2.54</f>
        <v>158.115</v>
      </c>
      <c r="H13" s="179">
        <f>'GRADED SPECS 4-21-23'!H13*2.54</f>
        <v>160.02</v>
      </c>
      <c r="I13" s="179">
        <f>'GRADED SPECS 4-21-23'!I13*2.54</f>
        <v>161.925</v>
      </c>
      <c r="J13" s="179">
        <f>'GRADED SPECS 4-21-23'!J13*2.54</f>
        <v>163.83</v>
      </c>
      <c r="K13" s="179">
        <f>'GRADED SPECS 4-21-23'!K13*2.54</f>
        <v>165.735</v>
      </c>
      <c r="L13" s="179">
        <f>'GRADED SPECS 4-21-23'!L13*2.54</f>
        <v>158.4325</v>
      </c>
      <c r="M13" s="179">
        <f>'GRADED SPECS 4-21-23'!M13*2.54</f>
        <v>160.655</v>
      </c>
      <c r="N13" s="179">
        <f>'GRADED SPECS 4-21-23'!N13*2.54</f>
        <v>162.8775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="143" customFormat="1" customHeight="1" spans="1:26">
      <c r="A14" s="180" t="s">
        <v>32</v>
      </c>
      <c r="B14" s="85" t="s">
        <v>37</v>
      </c>
      <c r="C14" s="182"/>
      <c r="D14" s="181" t="s">
        <v>38</v>
      </c>
      <c r="E14" s="178">
        <v>0.5</v>
      </c>
      <c r="F14" s="179">
        <f>'GRADED SPECS 4-21-23'!F14*2.54</f>
        <v>114.3</v>
      </c>
      <c r="G14" s="179">
        <f>'GRADED SPECS 4-21-23'!G14*2.54</f>
        <v>115.57</v>
      </c>
      <c r="H14" s="179">
        <f>'GRADED SPECS 4-21-23'!H14*2.54</f>
        <v>116.84</v>
      </c>
      <c r="I14" s="179">
        <f>'GRADED SPECS 4-21-23'!I14*2.54</f>
        <v>118.11</v>
      </c>
      <c r="J14" s="179">
        <f>'GRADED SPECS 4-21-23'!J14*2.54</f>
        <v>119.38</v>
      </c>
      <c r="K14" s="179">
        <f>'GRADED SPECS 4-21-23'!K14*2.54</f>
        <v>120.65</v>
      </c>
      <c r="L14" s="179">
        <f>'GRADED SPECS 4-21-23'!L14*2.54</f>
        <v>115.57</v>
      </c>
      <c r="M14" s="179">
        <f>'GRADED SPECS 4-21-23'!M14*2.54</f>
        <v>116.84</v>
      </c>
      <c r="N14" s="179">
        <f>'GRADED SPECS 4-21-23'!N14*2.54</f>
        <v>118.11</v>
      </c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="143" customFormat="1" customHeight="1" spans="1:26">
      <c r="A15" s="180" t="s">
        <v>32</v>
      </c>
      <c r="B15" s="85" t="s">
        <v>39</v>
      </c>
      <c r="C15" s="182"/>
      <c r="D15" s="181" t="s">
        <v>40</v>
      </c>
      <c r="E15" s="178">
        <v>0.5</v>
      </c>
      <c r="F15" s="179">
        <f>'GRADED SPECS 4-21-23'!F15*2.54</f>
        <v>116.84</v>
      </c>
      <c r="G15" s="179">
        <f>'GRADED SPECS 4-21-23'!G15*2.54</f>
        <v>118.11</v>
      </c>
      <c r="H15" s="179">
        <f>'GRADED SPECS 4-21-23'!H15*2.54</f>
        <v>119.38</v>
      </c>
      <c r="I15" s="179">
        <f>'GRADED SPECS 4-21-23'!I15*2.54</f>
        <v>120.65</v>
      </c>
      <c r="J15" s="179">
        <f>'GRADED SPECS 4-21-23'!J15*2.54</f>
        <v>121.92</v>
      </c>
      <c r="K15" s="179">
        <f>'GRADED SPECS 4-21-23'!K15*2.54</f>
        <v>123.19</v>
      </c>
      <c r="L15" s="179">
        <f>'GRADED SPECS 4-21-23'!L15*2.54</f>
        <v>118.11</v>
      </c>
      <c r="M15" s="179">
        <f>'GRADED SPECS 4-21-23'!M15*2.54</f>
        <v>119.38</v>
      </c>
      <c r="N15" s="179">
        <f>'GRADED SPECS 4-21-23'!N15*2.54</f>
        <v>120.65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="143" customFormat="1" customHeight="1" spans="1:26">
      <c r="A16" s="183" t="s">
        <v>41</v>
      </c>
      <c r="B16" s="85" t="s">
        <v>42</v>
      </c>
      <c r="C16" s="182"/>
      <c r="D16" s="181" t="s">
        <v>43</v>
      </c>
      <c r="E16" s="178">
        <v>0.5</v>
      </c>
      <c r="F16" s="179">
        <f>'GRADED SPECS 4-21-23'!F16*2.54</f>
        <v>111.76</v>
      </c>
      <c r="G16" s="179">
        <f>'GRADED SPECS 4-21-23'!G16*2.54</f>
        <v>113.03</v>
      </c>
      <c r="H16" s="179">
        <f>'GRADED SPECS 4-21-23'!H16*2.54</f>
        <v>114.3</v>
      </c>
      <c r="I16" s="179">
        <f>'GRADED SPECS 4-21-23'!I16*2.54</f>
        <v>115.57</v>
      </c>
      <c r="J16" s="179">
        <f>'GRADED SPECS 4-21-23'!J16*2.54</f>
        <v>116.84</v>
      </c>
      <c r="K16" s="179">
        <f>'GRADED SPECS 4-21-23'!K16*2.54</f>
        <v>118.11</v>
      </c>
      <c r="L16" s="179">
        <f>'GRADED SPECS 4-21-23'!L16*2.54</f>
        <v>113.03</v>
      </c>
      <c r="M16" s="179">
        <f>'GRADED SPECS 4-21-23'!M16*2.54</f>
        <v>114.3</v>
      </c>
      <c r="N16" s="179">
        <f>'GRADED SPECS 4-21-23'!N16*2.54</f>
        <v>115.57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="143" customFormat="1" customHeight="1" spans="1:26">
      <c r="A17" s="183" t="s">
        <v>41</v>
      </c>
      <c r="B17" s="85" t="s">
        <v>44</v>
      </c>
      <c r="C17" s="182"/>
      <c r="D17" s="181" t="s">
        <v>45</v>
      </c>
      <c r="E17" s="178">
        <v>0.5</v>
      </c>
      <c r="F17" s="179">
        <f>'GRADED SPECS 4-21-23'!F17*2.54</f>
        <v>114.3</v>
      </c>
      <c r="G17" s="179">
        <f>'GRADED SPECS 4-21-23'!G17*2.54</f>
        <v>115.57</v>
      </c>
      <c r="H17" s="179">
        <f>'GRADED SPECS 4-21-23'!H17*2.54</f>
        <v>116.84</v>
      </c>
      <c r="I17" s="179">
        <f>'GRADED SPECS 4-21-23'!I17*2.54</f>
        <v>118.11</v>
      </c>
      <c r="J17" s="179">
        <f>'GRADED SPECS 4-21-23'!J17*2.54</f>
        <v>119.38</v>
      </c>
      <c r="K17" s="179">
        <f>'GRADED SPECS 4-21-23'!K17*2.54</f>
        <v>120.65</v>
      </c>
      <c r="L17" s="179">
        <f>'GRADED SPECS 4-21-23'!L17*2.54</f>
        <v>115.57</v>
      </c>
      <c r="M17" s="179">
        <f>'GRADED SPECS 4-21-23'!M17*2.54</f>
        <v>116.84</v>
      </c>
      <c r="N17" s="179">
        <f>'GRADED SPECS 4-21-23'!N17*2.54</f>
        <v>118.11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="143" customFormat="1" ht="15.75" customHeight="1" spans="1:26">
      <c r="A18" s="180" t="s">
        <v>32</v>
      </c>
      <c r="B18" s="85" t="s">
        <v>46</v>
      </c>
      <c r="C18" s="182"/>
      <c r="D18" s="181" t="s">
        <v>47</v>
      </c>
      <c r="E18" s="178">
        <v>0.5</v>
      </c>
      <c r="F18" s="179">
        <f>'GRADED SPECS 4-21-23'!F18*2.54</f>
        <v>78.74</v>
      </c>
      <c r="G18" s="179">
        <f>'GRADED SPECS 4-21-23'!G18*2.54</f>
        <v>78.74</v>
      </c>
      <c r="H18" s="179">
        <f>'GRADED SPECS 4-21-23'!H18*2.54</f>
        <v>78.74</v>
      </c>
      <c r="I18" s="179">
        <f>'GRADED SPECS 4-21-23'!I18*2.54</f>
        <v>78.74</v>
      </c>
      <c r="J18" s="179">
        <f>'GRADED SPECS 4-21-23'!J18*2.54</f>
        <v>78.74</v>
      </c>
      <c r="K18" s="179">
        <f>'GRADED SPECS 4-21-23'!K18*2.54</f>
        <v>78.74</v>
      </c>
      <c r="L18" s="179">
        <f>'GRADED SPECS 4-21-23'!L18*2.54</f>
        <v>78.74</v>
      </c>
      <c r="M18" s="179">
        <f>'GRADED SPECS 4-21-23'!M18*2.54</f>
        <v>78.74</v>
      </c>
      <c r="N18" s="179">
        <f>'GRADED SPECS 4-21-23'!N18*2.54</f>
        <v>78.74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="143" customFormat="1" ht="15.75" customHeight="1" spans="1:26">
      <c r="A19" s="183" t="s">
        <v>41</v>
      </c>
      <c r="B19" s="85" t="s">
        <v>48</v>
      </c>
      <c r="C19" s="182"/>
      <c r="D19" s="181" t="s">
        <v>49</v>
      </c>
      <c r="E19" s="178">
        <v>0.5</v>
      </c>
      <c r="F19" s="179">
        <f>'GRADED SPECS 4-21-23'!F19*2.54</f>
        <v>76.2</v>
      </c>
      <c r="G19" s="179">
        <f>'GRADED SPECS 4-21-23'!G19*2.54</f>
        <v>76.2</v>
      </c>
      <c r="H19" s="179">
        <f>'GRADED SPECS 4-21-23'!H19*2.54</f>
        <v>76.2</v>
      </c>
      <c r="I19" s="179">
        <f>'GRADED SPECS 4-21-23'!I19*2.54</f>
        <v>76.2</v>
      </c>
      <c r="J19" s="179">
        <f>'GRADED SPECS 4-21-23'!J19*2.54</f>
        <v>76.2</v>
      </c>
      <c r="K19" s="179">
        <f>'GRADED SPECS 4-21-23'!K19*2.54</f>
        <v>76.2</v>
      </c>
      <c r="L19" s="179">
        <f>'GRADED SPECS 4-21-23'!L19*2.54</f>
        <v>76.2</v>
      </c>
      <c r="M19" s="179">
        <f>'GRADED SPECS 4-21-23'!M19*2.54</f>
        <v>76.2</v>
      </c>
      <c r="N19" s="179">
        <f>'GRADED SPECS 4-21-23'!N19*2.54</f>
        <v>76.2</v>
      </c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="143" customFormat="1" customHeight="1" spans="1:26">
      <c r="A20" s="184"/>
      <c r="B20" s="91"/>
      <c r="C20" s="182"/>
      <c r="D20" s="185"/>
      <c r="E20" s="178"/>
      <c r="F20" s="179"/>
      <c r="G20" s="179"/>
      <c r="H20" s="179"/>
      <c r="I20" s="179"/>
      <c r="J20" s="179"/>
      <c r="K20" s="179"/>
      <c r="L20" s="179"/>
      <c r="M20" s="179"/>
      <c r="N20" s="179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="143" customFormat="1" customHeight="1" spans="1:26">
      <c r="A21" s="184"/>
      <c r="B21" s="186" t="s">
        <v>50</v>
      </c>
      <c r="C21" s="147"/>
      <c r="D21" s="181" t="s">
        <v>51</v>
      </c>
      <c r="E21" s="187">
        <v>0.25</v>
      </c>
      <c r="F21" s="179">
        <f>'GRADED SPECS 4-21-23'!F21*2.54</f>
        <v>35.8902</v>
      </c>
      <c r="G21" s="179">
        <f>'GRADED SPECS 4-21-23'!G21*2.54</f>
        <v>37.9476</v>
      </c>
      <c r="H21" s="179">
        <f>'GRADED SPECS 4-21-23'!H21*2.54</f>
        <v>40.005</v>
      </c>
      <c r="I21" s="179">
        <f>'GRADED SPECS 4-21-23'!I21*2.54</f>
        <v>42.06875</v>
      </c>
      <c r="J21" s="179">
        <f>'GRADED SPECS 4-21-23'!J21*2.54</f>
        <v>44.1325</v>
      </c>
      <c r="K21" s="179">
        <f>'GRADED SPECS 4-21-23'!K21*2.54</f>
        <v>46.19625</v>
      </c>
      <c r="L21" s="179">
        <f>'GRADED SPECS 4-21-23'!L21*2.54</f>
        <v>44.45</v>
      </c>
      <c r="M21" s="179">
        <f>'GRADED SPECS 4-21-23'!M21*2.54</f>
        <v>47.625</v>
      </c>
      <c r="N21" s="179">
        <f>'GRADED SPECS 4-21-23'!N21*2.54</f>
        <v>51.1175</v>
      </c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="143" customFormat="1" customHeight="1" spans="1:26">
      <c r="A22" s="184"/>
      <c r="B22" s="188" t="s">
        <v>52</v>
      </c>
      <c r="C22" s="189"/>
      <c r="D22" s="181" t="s">
        <v>53</v>
      </c>
      <c r="E22" s="190">
        <v>0.25</v>
      </c>
      <c r="F22" s="179">
        <f>'GRADED SPECS 4-21-23'!F22*2.54</f>
        <v>37.15385</v>
      </c>
      <c r="G22" s="179">
        <f>'GRADED SPECS 4-21-23'!G22*2.54</f>
        <v>39.21125</v>
      </c>
      <c r="H22" s="179">
        <f>'GRADED SPECS 4-21-23'!H22*2.54</f>
        <v>41.275</v>
      </c>
      <c r="I22" s="179">
        <f>'GRADED SPECS 4-21-23'!I22*2.54</f>
        <v>43.33875</v>
      </c>
      <c r="J22" s="179">
        <f>'GRADED SPECS 4-21-23'!J22*2.54</f>
        <v>45.4025</v>
      </c>
      <c r="K22" s="179">
        <f>'GRADED SPECS 4-21-23'!K22*2.54</f>
        <v>47.46625</v>
      </c>
      <c r="L22" s="179">
        <f>'GRADED SPECS 4-21-23'!L22*2.54</f>
        <v>46.99</v>
      </c>
      <c r="M22" s="179">
        <f>'GRADED SPECS 4-21-23'!M22*2.54</f>
        <v>50.165</v>
      </c>
      <c r="N22" s="179">
        <f>'GRADED SPECS 4-21-23'!N22*2.54</f>
        <v>53.6575</v>
      </c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="143" customFormat="1" customHeight="1" spans="1:26">
      <c r="A23" s="191"/>
      <c r="B23" s="91"/>
      <c r="C23" s="182"/>
      <c r="D23" s="185"/>
      <c r="E23" s="178"/>
      <c r="F23" s="179"/>
      <c r="G23" s="179"/>
      <c r="H23" s="179"/>
      <c r="I23" s="179"/>
      <c r="J23" s="179"/>
      <c r="K23" s="179"/>
      <c r="L23" s="179"/>
      <c r="M23" s="179"/>
      <c r="N23" s="179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="143" customFormat="1" ht="15.75" customHeight="1" spans="1:26">
      <c r="A24" s="192"/>
      <c r="B24" s="91" t="s">
        <v>54</v>
      </c>
      <c r="C24" s="182"/>
      <c r="D24" s="181" t="s">
        <v>55</v>
      </c>
      <c r="E24" s="193">
        <v>0.125</v>
      </c>
      <c r="F24" s="179">
        <f>'GRADED SPECS 4-21-23'!F24*2.54</f>
        <v>36.195</v>
      </c>
      <c r="G24" s="179">
        <f>'GRADED SPECS 4-21-23'!G24*2.54</f>
        <v>36.83</v>
      </c>
      <c r="H24" s="179">
        <f>'GRADED SPECS 4-21-23'!H24*2.54</f>
        <v>37.465</v>
      </c>
      <c r="I24" s="179">
        <f>'GRADED SPECS 4-21-23'!I24*2.54</f>
        <v>38.1</v>
      </c>
      <c r="J24" s="179">
        <f>'GRADED SPECS 4-21-23'!J24*2.54</f>
        <v>38.735</v>
      </c>
      <c r="K24" s="179">
        <f>'GRADED SPECS 4-21-23'!K24*2.54</f>
        <v>39.37</v>
      </c>
      <c r="L24" s="179">
        <f>'GRADED SPECS 4-21-23'!L24*2.54</f>
        <v>44.1325</v>
      </c>
      <c r="M24" s="179">
        <f>'GRADED SPECS 4-21-23'!M24*2.54</f>
        <v>45.085</v>
      </c>
      <c r="N24" s="179">
        <f>'GRADED SPECS 4-21-23'!N24*2.54</f>
        <v>46.0375</v>
      </c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="143" customFormat="1" ht="15.75" customHeight="1" spans="1:26">
      <c r="A25" s="84"/>
      <c r="B25" s="85" t="s">
        <v>56</v>
      </c>
      <c r="C25" s="182"/>
      <c r="D25" s="181" t="s">
        <v>57</v>
      </c>
      <c r="E25" s="193">
        <v>0.125</v>
      </c>
      <c r="F25" s="179">
        <f>'GRADED SPECS 4-21-23'!F25*2.54</f>
        <v>36.83</v>
      </c>
      <c r="G25" s="179">
        <f>'GRADED SPECS 4-21-23'!G25*2.54</f>
        <v>37.465</v>
      </c>
      <c r="H25" s="179">
        <f>'GRADED SPECS 4-21-23'!H25*2.54</f>
        <v>38.1</v>
      </c>
      <c r="I25" s="179">
        <f>'GRADED SPECS 4-21-23'!I25*2.54</f>
        <v>38.735</v>
      </c>
      <c r="J25" s="179">
        <f>'GRADED SPECS 4-21-23'!J25*2.54</f>
        <v>39.37</v>
      </c>
      <c r="K25" s="179">
        <f>'GRADED SPECS 4-21-23'!K25*2.54</f>
        <v>40.005</v>
      </c>
      <c r="L25" s="179">
        <f>'GRADED SPECS 4-21-23'!L25*2.54</f>
        <v>40.3225</v>
      </c>
      <c r="M25" s="179">
        <f>'GRADED SPECS 4-21-23'!M25*2.54</f>
        <v>41.275</v>
      </c>
      <c r="N25" s="179">
        <f>'GRADED SPECS 4-21-23'!N25*2.54</f>
        <v>42.2275</v>
      </c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="143" customFormat="1" ht="15.75" customHeight="1" spans="1:26">
      <c r="A26" s="194"/>
      <c r="B26" s="85" t="s">
        <v>58</v>
      </c>
      <c r="C26" s="182"/>
      <c r="D26" s="181" t="s">
        <v>59</v>
      </c>
      <c r="E26" s="193">
        <v>0.25</v>
      </c>
      <c r="F26" s="179">
        <f>'GRADED SPECS 4-21-23'!F26*2.54</f>
        <v>15.875</v>
      </c>
      <c r="G26" s="179">
        <f>'GRADED SPECS 4-21-23'!G26*2.54</f>
        <v>15.875</v>
      </c>
      <c r="H26" s="179">
        <f>'GRADED SPECS 4-21-23'!H26*2.54</f>
        <v>15.875</v>
      </c>
      <c r="I26" s="179">
        <f>'GRADED SPECS 4-21-23'!I26*2.54</f>
        <v>15.875</v>
      </c>
      <c r="J26" s="179">
        <f>'GRADED SPECS 4-21-23'!J26*2.54</f>
        <v>15.875</v>
      </c>
      <c r="K26" s="179">
        <f>'GRADED SPECS 4-21-23'!K26*2.54</f>
        <v>15.875</v>
      </c>
      <c r="L26" s="179">
        <f>'GRADED SPECS 4-21-23'!L26*2.54</f>
        <v>16.51</v>
      </c>
      <c r="M26" s="179">
        <f>'GRADED SPECS 4-21-23'!M26*2.54</f>
        <v>16.51</v>
      </c>
      <c r="N26" s="179">
        <f>'GRADED SPECS 4-21-23'!N26*2.54</f>
        <v>16.51</v>
      </c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="143" customFormat="1" ht="15.75" customHeight="1" spans="1:26">
      <c r="A27" s="194"/>
      <c r="B27" s="85" t="s">
        <v>60</v>
      </c>
      <c r="C27" s="182"/>
      <c r="D27" s="181" t="s">
        <v>61</v>
      </c>
      <c r="E27" s="193"/>
      <c r="F27" s="179">
        <f>'GRADED SPECS 4-21-23'!F27*2.54</f>
        <v>15.24</v>
      </c>
      <c r="G27" s="179">
        <f>'GRADED SPECS 4-21-23'!G27*2.54</f>
        <v>15.24</v>
      </c>
      <c r="H27" s="179">
        <f>'GRADED SPECS 4-21-23'!H27*2.54</f>
        <v>15.24</v>
      </c>
      <c r="I27" s="179">
        <f>'GRADED SPECS 4-21-23'!I27*2.54</f>
        <v>15.24</v>
      </c>
      <c r="J27" s="179">
        <f>'GRADED SPECS 4-21-23'!J27*2.54</f>
        <v>15.24</v>
      </c>
      <c r="K27" s="179">
        <f>'GRADED SPECS 4-21-23'!K27*2.54</f>
        <v>15.24</v>
      </c>
      <c r="L27" s="179">
        <f>'GRADED SPECS 4-21-23'!L27*2.54</f>
        <v>15.875</v>
      </c>
      <c r="M27" s="179">
        <f>'GRADED SPECS 4-21-23'!M27*2.54</f>
        <v>15.875</v>
      </c>
      <c r="N27" s="179">
        <f>'GRADED SPECS 4-21-23'!N27*2.54</f>
        <v>15.875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="143" customFormat="1" customHeight="1" spans="1:26">
      <c r="A28" s="192"/>
      <c r="B28" s="85"/>
      <c r="C28" s="182"/>
      <c r="D28" s="195"/>
      <c r="E28" s="196"/>
      <c r="F28" s="179"/>
      <c r="G28" s="179"/>
      <c r="H28" s="179"/>
      <c r="I28" s="179"/>
      <c r="J28" s="179"/>
      <c r="K28" s="179"/>
      <c r="L28" s="179"/>
      <c r="M28" s="179"/>
      <c r="N28" s="179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="143" customFormat="1" customHeight="1" spans="1:26">
      <c r="A29" s="197"/>
      <c r="B29" s="198" t="s">
        <v>62</v>
      </c>
      <c r="C29" s="182"/>
      <c r="D29" s="181" t="s">
        <v>63</v>
      </c>
      <c r="E29" s="196">
        <v>0.25</v>
      </c>
      <c r="F29" s="179">
        <f>'GRADED SPECS 4-21-23'!F29*2.54</f>
        <v>81.28</v>
      </c>
      <c r="G29" s="179">
        <f>'GRADED SPECS 4-21-23'!G29*2.54</f>
        <v>86.36</v>
      </c>
      <c r="H29" s="179">
        <f>'GRADED SPECS 4-21-23'!H29*2.54</f>
        <v>91.44</v>
      </c>
      <c r="I29" s="179">
        <f>'GRADED SPECS 4-21-23'!I29*2.54</f>
        <v>96.52</v>
      </c>
      <c r="J29" s="179">
        <f>'GRADED SPECS 4-21-23'!J29*2.54</f>
        <v>102.87</v>
      </c>
      <c r="K29" s="179">
        <f>'GRADED SPECS 4-21-23'!K29*2.54</f>
        <v>109.22</v>
      </c>
      <c r="L29" s="179">
        <f>'GRADED SPECS 4-21-23'!L29*2.54</f>
        <v>113.03</v>
      </c>
      <c r="M29" s="179">
        <f>'GRADED SPECS 4-21-23'!M29*2.54</f>
        <v>120.65</v>
      </c>
      <c r="N29" s="179">
        <f>'GRADED SPECS 4-21-23'!N29*2.54</f>
        <v>129.54</v>
      </c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="143" customFormat="1" customHeight="1" spans="1:26">
      <c r="A30" s="199"/>
      <c r="B30" s="200" t="s">
        <v>64</v>
      </c>
      <c r="C30" s="176"/>
      <c r="D30" s="181" t="s">
        <v>65</v>
      </c>
      <c r="E30" s="196">
        <v>0</v>
      </c>
      <c r="F30" s="179">
        <f>'GRADED SPECS 4-21-23'!F30*2.54</f>
        <v>8.89</v>
      </c>
      <c r="G30" s="179">
        <f>'GRADED SPECS 4-21-23'!G30*2.54</f>
        <v>8.89</v>
      </c>
      <c r="H30" s="179">
        <f>'GRADED SPECS 4-21-23'!H30*2.54</f>
        <v>8.89</v>
      </c>
      <c r="I30" s="179">
        <f>'GRADED SPECS 4-21-23'!I30*2.54</f>
        <v>8.89</v>
      </c>
      <c r="J30" s="179">
        <f>'GRADED SPECS 4-21-23'!J30*2.54</f>
        <v>8.89</v>
      </c>
      <c r="K30" s="179">
        <f>'GRADED SPECS 4-21-23'!K30*2.54</f>
        <v>8.89</v>
      </c>
      <c r="L30" s="179">
        <f>'GRADED SPECS 4-21-23'!L30*2.54</f>
        <v>10.4775</v>
      </c>
      <c r="M30" s="179">
        <f>'GRADED SPECS 4-21-23'!M30*2.54</f>
        <v>10.4775</v>
      </c>
      <c r="N30" s="179">
        <f>'GRADED SPECS 4-21-23'!N30*2.54</f>
        <v>10.4775</v>
      </c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="143" customFormat="1" customHeight="1" spans="1:26">
      <c r="A31" s="199"/>
      <c r="B31" s="200" t="s">
        <v>66</v>
      </c>
      <c r="C31" s="176"/>
      <c r="D31" s="181" t="s">
        <v>67</v>
      </c>
      <c r="E31" s="196">
        <v>0.25</v>
      </c>
      <c r="F31" s="179">
        <f>'GRADED SPECS 4-21-23'!F31*2.54</f>
        <v>77.47</v>
      </c>
      <c r="G31" s="179">
        <f>'GRADED SPECS 4-21-23'!G31*2.54</f>
        <v>82.55</v>
      </c>
      <c r="H31" s="179">
        <f>'GRADED SPECS 4-21-23'!H31*2.54</f>
        <v>87.63</v>
      </c>
      <c r="I31" s="179">
        <f>'GRADED SPECS 4-21-23'!I31*2.54</f>
        <v>92.71</v>
      </c>
      <c r="J31" s="179">
        <f>'GRADED SPECS 4-21-23'!J31*2.54</f>
        <v>99.06</v>
      </c>
      <c r="K31" s="179">
        <f>'GRADED SPECS 4-21-23'!K31*2.54</f>
        <v>105.41</v>
      </c>
      <c r="L31" s="179">
        <f>'GRADED SPECS 4-21-23'!L31*2.54</f>
        <v>106.68</v>
      </c>
      <c r="M31" s="179">
        <f>'GRADED SPECS 4-21-23'!M31*2.54</f>
        <v>114.3</v>
      </c>
      <c r="N31" s="179">
        <f>'GRADED SPECS 4-21-23'!N31*2.54</f>
        <v>123.19</v>
      </c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="143" customFormat="1" customHeight="1" spans="1:26">
      <c r="A32" s="199"/>
      <c r="B32" s="200" t="s">
        <v>68</v>
      </c>
      <c r="C32" s="176"/>
      <c r="D32" s="181" t="s">
        <v>69</v>
      </c>
      <c r="E32" s="196">
        <v>0.25</v>
      </c>
      <c r="F32" s="179">
        <f>'GRADED SPECS 4-21-23'!F32*2.54</f>
        <v>67.31</v>
      </c>
      <c r="G32" s="179">
        <f>'GRADED SPECS 4-21-23'!G32*2.54</f>
        <v>72.39</v>
      </c>
      <c r="H32" s="179">
        <f>'GRADED SPECS 4-21-23'!H32*2.54</f>
        <v>77.47</v>
      </c>
      <c r="I32" s="179">
        <f>'GRADED SPECS 4-21-23'!I32*2.54</f>
        <v>82.55</v>
      </c>
      <c r="J32" s="179">
        <f>'GRADED SPECS 4-21-23'!J32*2.54</f>
        <v>88.9</v>
      </c>
      <c r="K32" s="179">
        <f>'GRADED SPECS 4-21-23'!K32*2.54</f>
        <v>95.25</v>
      </c>
      <c r="L32" s="179">
        <f>'GRADED SPECS 4-21-23'!L32*2.54</f>
        <v>101.6</v>
      </c>
      <c r="M32" s="179">
        <f>'GRADED SPECS 4-21-23'!M32*2.54</f>
        <v>109.22</v>
      </c>
      <c r="N32" s="179">
        <f>'GRADED SPECS 4-21-23'!N32*2.54</f>
        <v>118.11</v>
      </c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="143" customFormat="1" customHeight="1" spans="1:26">
      <c r="A33" s="199"/>
      <c r="B33" s="200" t="s">
        <v>70</v>
      </c>
      <c r="C33" s="176"/>
      <c r="D33" s="181" t="s">
        <v>71</v>
      </c>
      <c r="E33" s="196">
        <v>0</v>
      </c>
      <c r="F33" s="179">
        <f>'GRADED SPECS 4-21-23'!F33*2.54</f>
        <v>17.78</v>
      </c>
      <c r="G33" s="179">
        <f>'GRADED SPECS 4-21-23'!G33*2.54</f>
        <v>17.78</v>
      </c>
      <c r="H33" s="179">
        <f>'GRADED SPECS 4-21-23'!H33*2.54</f>
        <v>17.78</v>
      </c>
      <c r="I33" s="179">
        <f>'GRADED SPECS 4-21-23'!I33*2.54</f>
        <v>17.78</v>
      </c>
      <c r="J33" s="179">
        <f>'GRADED SPECS 4-21-23'!J33*2.54</f>
        <v>17.78</v>
      </c>
      <c r="K33" s="179">
        <f>'GRADED SPECS 4-21-23'!K33*2.54</f>
        <v>17.78</v>
      </c>
      <c r="L33" s="179">
        <f>'GRADED SPECS 4-21-23'!L33*2.54</f>
        <v>22.86</v>
      </c>
      <c r="M33" s="179">
        <f>'GRADED SPECS 4-21-23'!M33*2.54</f>
        <v>22.86</v>
      </c>
      <c r="N33" s="179">
        <f>'GRADED SPECS 4-21-23'!N33*2.54</f>
        <v>22.86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="143" customFormat="1" customHeight="1" spans="1:26">
      <c r="A34" s="201" t="s">
        <v>32</v>
      </c>
      <c r="B34" s="200" t="s">
        <v>72</v>
      </c>
      <c r="C34" s="176"/>
      <c r="D34" s="181" t="s">
        <v>73</v>
      </c>
      <c r="E34" s="196">
        <v>0.5</v>
      </c>
      <c r="F34" s="179">
        <f>'GRADED SPECS 4-21-23'!F34*2.54</f>
        <v>88.9</v>
      </c>
      <c r="G34" s="179">
        <f>'GRADED SPECS 4-21-23'!G34*2.54</f>
        <v>93.98</v>
      </c>
      <c r="H34" s="179">
        <f>'GRADED SPECS 4-21-23'!H34*2.54</f>
        <v>99.06</v>
      </c>
      <c r="I34" s="179">
        <f>'GRADED SPECS 4-21-23'!I34*2.54</f>
        <v>104.14</v>
      </c>
      <c r="J34" s="179">
        <f>'GRADED SPECS 4-21-23'!J34*2.54</f>
        <v>110.49</v>
      </c>
      <c r="K34" s="179">
        <f>'GRADED SPECS 4-21-23'!K34*2.54</f>
        <v>116.84</v>
      </c>
      <c r="L34" s="179">
        <f>'GRADED SPECS 4-21-23'!L34*2.54</f>
        <v>129.54</v>
      </c>
      <c r="M34" s="179">
        <f>'GRADED SPECS 4-21-23'!M34*2.54</f>
        <v>137.16</v>
      </c>
      <c r="N34" s="179">
        <f>'GRADED SPECS 4-21-23'!N34*2.54</f>
        <v>146.05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="143" customFormat="1" customHeight="1" spans="1:26">
      <c r="A35" s="201" t="s">
        <v>32</v>
      </c>
      <c r="B35" s="200" t="s">
        <v>74</v>
      </c>
      <c r="C35" s="176"/>
      <c r="D35" s="181" t="s">
        <v>75</v>
      </c>
      <c r="E35" s="196">
        <v>1</v>
      </c>
      <c r="F35" s="179">
        <f>'GRADED SPECS 4-21-23'!F35*2.54</f>
        <v>169.545</v>
      </c>
      <c r="G35" s="179">
        <f>'GRADED SPECS 4-21-23'!G35*2.54</f>
        <v>174.625</v>
      </c>
      <c r="H35" s="179">
        <f>'GRADED SPECS 4-21-23'!H35*2.54</f>
        <v>179.705</v>
      </c>
      <c r="I35" s="179">
        <f>'GRADED SPECS 4-21-23'!I35*2.54</f>
        <v>184.785</v>
      </c>
      <c r="J35" s="179">
        <f>'GRADED SPECS 4-21-23'!J35*2.54</f>
        <v>191.135</v>
      </c>
      <c r="K35" s="179">
        <f>'GRADED SPECS 4-21-23'!K35*2.54</f>
        <v>197.485</v>
      </c>
      <c r="L35" s="179">
        <f>'GRADED SPECS 4-21-23'!L35*2.54</f>
        <v>187.96</v>
      </c>
      <c r="M35" s="179">
        <f>'GRADED SPECS 4-21-23'!M35*2.54</f>
        <v>195.58</v>
      </c>
      <c r="N35" s="179">
        <f>'GRADED SPECS 4-21-23'!N35*2.54</f>
        <v>204.47</v>
      </c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="143" customFormat="1" customHeight="1" spans="1:26">
      <c r="A36" s="202" t="s">
        <v>41</v>
      </c>
      <c r="B36" s="200" t="s">
        <v>76</v>
      </c>
      <c r="C36" s="176"/>
      <c r="D36" s="181" t="s">
        <v>77</v>
      </c>
      <c r="E36" s="196">
        <v>1</v>
      </c>
      <c r="F36" s="179">
        <f>'GRADED SPECS 4-21-23'!F36*2.54</f>
        <v>166.37</v>
      </c>
      <c r="G36" s="179">
        <f>'GRADED SPECS 4-21-23'!G36*2.54</f>
        <v>171.45</v>
      </c>
      <c r="H36" s="179">
        <f>'GRADED SPECS 4-21-23'!H36*2.54</f>
        <v>176.53</v>
      </c>
      <c r="I36" s="179">
        <f>'GRADED SPECS 4-21-23'!I36*2.54</f>
        <v>181.61</v>
      </c>
      <c r="J36" s="179">
        <f>'GRADED SPECS 4-21-23'!J36*2.54</f>
        <v>187.96</v>
      </c>
      <c r="K36" s="179">
        <f>'GRADED SPECS 4-21-23'!K36*2.54</f>
        <v>194.31</v>
      </c>
      <c r="L36" s="179">
        <f>'GRADED SPECS 4-21-23'!L36*2.54</f>
        <v>185.42</v>
      </c>
      <c r="M36" s="179">
        <f>'GRADED SPECS 4-21-23'!M36*2.54</f>
        <v>193.04</v>
      </c>
      <c r="N36" s="179">
        <f>'GRADED SPECS 4-21-23'!N36*2.54</f>
        <v>201.93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="143" customFormat="1" customHeight="1" spans="1:26">
      <c r="A37" s="199"/>
      <c r="B37" s="200" t="s">
        <v>78</v>
      </c>
      <c r="C37" s="176"/>
      <c r="D37" s="181" t="s">
        <v>79</v>
      </c>
      <c r="E37" s="196">
        <v>0.125</v>
      </c>
      <c r="F37" s="179">
        <f>'GRADED SPECS 4-21-23'!F37*2.54</f>
        <v>21.2725</v>
      </c>
      <c r="G37" s="179">
        <f>'GRADED SPECS 4-21-23'!G37*2.54</f>
        <v>21.9075</v>
      </c>
      <c r="H37" s="179">
        <f>'GRADED SPECS 4-21-23'!H37*2.54</f>
        <v>22.5425</v>
      </c>
      <c r="I37" s="179">
        <f>'GRADED SPECS 4-21-23'!I37*2.54</f>
        <v>23.1775</v>
      </c>
      <c r="J37" s="179">
        <f>'GRADED SPECS 4-21-23'!J37*2.54</f>
        <v>23.8125</v>
      </c>
      <c r="K37" s="179">
        <f>'GRADED SPECS 4-21-23'!K37*2.54</f>
        <v>24.4475</v>
      </c>
      <c r="L37" s="179">
        <f>'GRADED SPECS 4-21-23'!L37*2.54</f>
        <v>25.0825</v>
      </c>
      <c r="M37" s="179">
        <f>'GRADED SPECS 4-21-23'!M37*2.54</f>
        <v>26.035</v>
      </c>
      <c r="N37" s="179">
        <f>'GRADED SPECS 4-21-23'!N37*2.54</f>
        <v>26.9875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="143" customFormat="1" customHeight="1" spans="1:26">
      <c r="A38" s="192"/>
      <c r="B38" s="85"/>
      <c r="C38" s="182"/>
      <c r="D38" s="195"/>
      <c r="E38" s="196"/>
      <c r="F38" s="179"/>
      <c r="G38" s="179"/>
      <c r="H38" s="179"/>
      <c r="I38" s="179"/>
      <c r="J38" s="179"/>
      <c r="K38" s="179"/>
      <c r="L38" s="179"/>
      <c r="M38" s="179"/>
      <c r="N38" s="179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="143" customFormat="1" customHeight="1" spans="1:26">
      <c r="A39" s="192"/>
      <c r="B39" s="203" t="s">
        <v>80</v>
      </c>
      <c r="C39" s="182"/>
      <c r="D39" s="181" t="s">
        <v>81</v>
      </c>
      <c r="E39" s="196">
        <v>0.125</v>
      </c>
      <c r="F39" s="179">
        <f>'GRADED SPECS 4-21-23'!F39*2.54</f>
        <v>3.175</v>
      </c>
      <c r="G39" s="179">
        <f>'GRADED SPECS 4-21-23'!G39*2.54</f>
        <v>3.175</v>
      </c>
      <c r="H39" s="179">
        <f>'GRADED SPECS 4-21-23'!H39*2.54</f>
        <v>3.175</v>
      </c>
      <c r="I39" s="179">
        <f>'GRADED SPECS 4-21-23'!I39*2.54</f>
        <v>3.175</v>
      </c>
      <c r="J39" s="179">
        <f>'GRADED SPECS 4-21-23'!J39*2.54</f>
        <v>3.175</v>
      </c>
      <c r="K39" s="179">
        <f>'GRADED SPECS 4-21-23'!K39*2.54</f>
        <v>3.175</v>
      </c>
      <c r="L39" s="179">
        <f>'GRADED SPECS 4-21-23'!L39*2.54</f>
        <v>4.445</v>
      </c>
      <c r="M39" s="179">
        <f>'GRADED SPECS 4-21-23'!M39*2.54</f>
        <v>4.445</v>
      </c>
      <c r="N39" s="179">
        <f>'GRADED SPECS 4-21-23'!N39*2.54</f>
        <v>4.445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="143" customFormat="1" ht="15.75" customHeight="1" spans="1:26">
      <c r="A40" s="192"/>
      <c r="B40" s="85" t="s">
        <v>82</v>
      </c>
      <c r="C40" s="182"/>
      <c r="D40" s="181" t="s">
        <v>83</v>
      </c>
      <c r="E40" s="196">
        <v>0.25</v>
      </c>
      <c r="F40" s="179">
        <f>'GRADED SPECS 4-21-23'!F40*2.54</f>
        <v>29.21</v>
      </c>
      <c r="G40" s="179">
        <f>'GRADED SPECS 4-21-23'!G40*2.54</f>
        <v>29.21</v>
      </c>
      <c r="H40" s="179">
        <f>'GRADED SPECS 4-21-23'!H40*2.54</f>
        <v>30.48</v>
      </c>
      <c r="I40" s="179">
        <f>'GRADED SPECS 4-21-23'!I40*2.54</f>
        <v>30.48</v>
      </c>
      <c r="J40" s="179">
        <f>'GRADED SPECS 4-21-23'!J40*2.54</f>
        <v>31.75</v>
      </c>
      <c r="K40" s="179">
        <f>'GRADED SPECS 4-21-23'!K40*2.54</f>
        <v>31.75</v>
      </c>
      <c r="L40" s="179">
        <f>'GRADED SPECS 4-21-23'!L40*2.54</f>
        <v>38.1</v>
      </c>
      <c r="M40" s="179">
        <f>'GRADED SPECS 4-21-23'!M40*2.54</f>
        <v>38.1</v>
      </c>
      <c r="N40" s="179">
        <f>'GRADED SPECS 4-21-23'!N40*2.54</f>
        <v>39.37</v>
      </c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="143" customFormat="1" ht="15.75" customHeight="1" spans="1:26">
      <c r="A41" s="204"/>
      <c r="B41" s="85"/>
      <c r="C41" s="182"/>
      <c r="D41" s="205"/>
      <c r="E41" s="206"/>
      <c r="F41" s="179"/>
      <c r="G41" s="179"/>
      <c r="H41" s="179"/>
      <c r="I41" s="179"/>
      <c r="J41" s="179"/>
      <c r="K41" s="179"/>
      <c r="L41" s="179"/>
      <c r="M41" s="179"/>
      <c r="N41" s="179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="143" customFormat="1" ht="15.75" customHeight="1" spans="1:26">
      <c r="A42" s="204"/>
      <c r="B42" s="85" t="s">
        <v>84</v>
      </c>
      <c r="C42" s="182"/>
      <c r="D42" s="181" t="s">
        <v>85</v>
      </c>
      <c r="E42" s="206">
        <f>F42</f>
        <v>0.3175</v>
      </c>
      <c r="F42" s="179">
        <f>'GRADED SPECS 4-21-23'!F42*2.54</f>
        <v>0.3175</v>
      </c>
      <c r="G42" s="179">
        <f>'GRADED SPECS 4-21-23'!G42*2.54</f>
        <v>0.3175</v>
      </c>
      <c r="H42" s="179">
        <f>'GRADED SPECS 4-21-23'!H42*2.54</f>
        <v>0.3175</v>
      </c>
      <c r="I42" s="179">
        <f>'GRADED SPECS 4-21-23'!I42*2.54</f>
        <v>0.3175</v>
      </c>
      <c r="J42" s="179">
        <f>'GRADED SPECS 4-21-23'!J42*2.54</f>
        <v>0.3175</v>
      </c>
      <c r="K42" s="179">
        <f>'GRADED SPECS 4-21-23'!K42*2.54</f>
        <v>0.3175</v>
      </c>
      <c r="L42" s="179">
        <f>'GRADED SPECS 4-21-23'!L42*2.54</f>
        <v>0.635</v>
      </c>
      <c r="M42" s="179">
        <f>'GRADED SPECS 4-21-23'!M42*2.54</f>
        <v>0.635</v>
      </c>
      <c r="N42" s="179">
        <f>'GRADED SPECS 4-21-23'!N42*2.54</f>
        <v>0.635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="143" customFormat="1" ht="15.75" customHeight="1" spans="1:26">
      <c r="A43" s="207" t="s">
        <v>86</v>
      </c>
      <c r="B43" s="203" t="s">
        <v>87</v>
      </c>
      <c r="C43" s="182"/>
      <c r="D43" s="181" t="s">
        <v>88</v>
      </c>
      <c r="E43" s="196">
        <v>0.125</v>
      </c>
      <c r="F43" s="179">
        <f>'GRADED SPECS 4-21-23'!F43*2.54</f>
        <v>0</v>
      </c>
      <c r="G43" s="179">
        <f>'GRADED SPECS 4-21-23'!G43*2.54</f>
        <v>0</v>
      </c>
      <c r="H43" s="179">
        <f>'GRADED SPECS 4-21-23'!H43*2.54</f>
        <v>0</v>
      </c>
      <c r="I43" s="179">
        <f>'GRADED SPECS 4-21-23'!I43*2.54</f>
        <v>0</v>
      </c>
      <c r="J43" s="179">
        <f>'GRADED SPECS 4-21-23'!J43*2.54</f>
        <v>0</v>
      </c>
      <c r="K43" s="179">
        <f>'GRADED SPECS 4-21-23'!K43*2.54</f>
        <v>0</v>
      </c>
      <c r="L43" s="179">
        <f>'GRADED SPECS 4-21-23'!L43*2.54</f>
        <v>1.27</v>
      </c>
      <c r="M43" s="179">
        <f>'GRADED SPECS 4-21-23'!M43*2.54</f>
        <v>1.27</v>
      </c>
      <c r="N43" s="179">
        <f>'GRADED SPECS 4-21-23'!N43*2.54</f>
        <v>1.27</v>
      </c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="143" customFormat="1" ht="15.75" customHeight="1" spans="1:26">
      <c r="A44" s="204"/>
      <c r="B44" s="85" t="s">
        <v>89</v>
      </c>
      <c r="C44" s="182"/>
      <c r="D44" s="208" t="s">
        <v>90</v>
      </c>
      <c r="E44" s="196">
        <v>0.125</v>
      </c>
      <c r="F44" s="179">
        <f>'GRADED SPECS 4-21-23'!F44*2.54</f>
        <v>11.43</v>
      </c>
      <c r="G44" s="179">
        <f>'GRADED SPECS 4-21-23'!G44*2.54</f>
        <v>12.065</v>
      </c>
      <c r="H44" s="179">
        <f>'GRADED SPECS 4-21-23'!H44*2.54</f>
        <v>12.7</v>
      </c>
      <c r="I44" s="179">
        <f>'GRADED SPECS 4-21-23'!I44*2.54</f>
        <v>13.335</v>
      </c>
      <c r="J44" s="179">
        <f>'GRADED SPECS 4-21-23'!J44*2.54</f>
        <v>13.97</v>
      </c>
      <c r="K44" s="179">
        <f>'GRADED SPECS 4-21-23'!K44*2.54</f>
        <v>14.605</v>
      </c>
      <c r="L44" s="179">
        <f>'GRADED SPECS 4-21-23'!L44*2.54</f>
        <v>16.1925</v>
      </c>
      <c r="M44" s="179">
        <f>'GRADED SPECS 4-21-23'!M44*2.54</f>
        <v>17.145</v>
      </c>
      <c r="N44" s="179">
        <f>'GRADED SPECS 4-21-23'!N44*2.54</f>
        <v>18.415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="143" customFormat="1" ht="15.75" customHeight="1" spans="1:26">
      <c r="A45" s="204"/>
      <c r="B45" s="85" t="s">
        <v>91</v>
      </c>
      <c r="C45" s="182"/>
      <c r="D45" s="208" t="s">
        <v>92</v>
      </c>
      <c r="E45" s="196">
        <v>0.125</v>
      </c>
      <c r="F45" s="179">
        <f>'GRADED SPECS 4-21-23'!F45*2.54</f>
        <v>12.065</v>
      </c>
      <c r="G45" s="179">
        <f>'GRADED SPECS 4-21-23'!G45*2.54</f>
        <v>12.065</v>
      </c>
      <c r="H45" s="179">
        <f>'GRADED SPECS 4-21-23'!H45*2.54</f>
        <v>12.065</v>
      </c>
      <c r="I45" s="179">
        <f>'GRADED SPECS 4-21-23'!I45*2.54</f>
        <v>12.065</v>
      </c>
      <c r="J45" s="179">
        <f>'GRADED SPECS 4-21-23'!J45*2.54</f>
        <v>12.065</v>
      </c>
      <c r="K45" s="179">
        <f>'GRADED SPECS 4-21-23'!K45*2.54</f>
        <v>12.065</v>
      </c>
      <c r="L45" s="179">
        <f>'GRADED SPECS 4-21-23'!L45*2.54</f>
        <v>13.97</v>
      </c>
      <c r="M45" s="179">
        <f>'GRADED SPECS 4-21-23'!M45*2.54</f>
        <v>13.97</v>
      </c>
      <c r="N45" s="179">
        <f>'GRADED SPECS 4-21-23'!N45*2.54</f>
        <v>13.97</v>
      </c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="143" customFormat="1" ht="16.5" customHeight="1" spans="1:26">
      <c r="A46" s="209"/>
      <c r="B46" s="97"/>
      <c r="C46" s="210"/>
      <c r="D46" s="211"/>
      <c r="E46" s="212"/>
      <c r="F46" s="213"/>
      <c r="G46" s="101"/>
      <c r="H46" s="214"/>
      <c r="I46" s="101"/>
      <c r="J46" s="101"/>
      <c r="K46" s="229"/>
      <c r="L46" s="230"/>
      <c r="M46" s="214"/>
      <c r="N46" s="229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="143" customFormat="1" ht="15.75" customHeight="1" spans="1:26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="143" customFormat="1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="143" customFormat="1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="143" customFormat="1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="143" customFormat="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="143" customFormat="1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="143" customFormat="1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="143" customFormat="1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="143" customFormat="1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="143" customFormat="1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="143" customFormat="1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="143" customFormat="1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="143" customFormat="1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="143" customFormat="1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="143" customFormat="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="143" customFormat="1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="143" customFormat="1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="143" customFormat="1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="143" customFormat="1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="143" customFormat="1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="143" customFormat="1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="143" customFormat="1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="143" customFormat="1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="143" customFormat="1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="143" customFormat="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="143" customFormat="1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="143" customFormat="1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="143" customFormat="1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="143" customFormat="1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="143" customFormat="1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="143" customFormat="1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="143" customFormat="1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="143" customFormat="1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="143" customFormat="1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="143" customFormat="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="143" customFormat="1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="143" customFormat="1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="143" customFormat="1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="143" customFormat="1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="143" customFormat="1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="143" customFormat="1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="143" customFormat="1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="143" customFormat="1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="143" customFormat="1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="143" customFormat="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="143" customFormat="1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="143" customFormat="1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="143" customFormat="1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="143" customFormat="1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="143" customFormat="1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="143" customFormat="1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="143" customFormat="1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="143" customFormat="1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="143" customFormat="1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="143" customFormat="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="143" customFormat="1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="143" customFormat="1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="143" customFormat="1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="143" customFormat="1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="143" customFormat="1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="143" customFormat="1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="143" customFormat="1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="143" customFormat="1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="143" customFormat="1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="143" customFormat="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="143" customFormat="1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="143" customFormat="1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="143" customFormat="1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="143" customFormat="1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="143" customFormat="1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="143" customFormat="1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="143" customFormat="1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="143" customFormat="1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="143" customFormat="1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="143" customFormat="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="143" customFormat="1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="143" customFormat="1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="143" customFormat="1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="143" customFormat="1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="143" customFormat="1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="143" customFormat="1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="143" customFormat="1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="143" customFormat="1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="143" customFormat="1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="143" customFormat="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="143" customFormat="1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="143" customFormat="1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="143" customFormat="1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="143" customFormat="1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="143" customFormat="1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="143" customFormat="1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="143" customFormat="1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="143" customFormat="1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="143" customFormat="1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="143" customFormat="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="143" customFormat="1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="143" customFormat="1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="143" customFormat="1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="143" customFormat="1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="143" customFormat="1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="143" customFormat="1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="143" customFormat="1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="143" customFormat="1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="143" customFormat="1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="143" customFormat="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="143" customFormat="1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="143" customFormat="1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="143" customFormat="1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="143" customFormat="1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="143" customFormat="1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="143" customFormat="1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="143" customFormat="1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="143" customFormat="1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="143" customFormat="1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="143" customFormat="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="143" customFormat="1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="143" customFormat="1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="143" customFormat="1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="143" customFormat="1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="143" customFormat="1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="143" customFormat="1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="143" customFormat="1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="143" customFormat="1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="143" customFormat="1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="143" customFormat="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="143" customFormat="1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="143" customFormat="1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="143" customFormat="1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="143" customFormat="1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="143" customFormat="1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="143" customFormat="1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="143" customFormat="1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="143" customFormat="1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="143" customFormat="1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="143" customFormat="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="143" customFormat="1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="143" customFormat="1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="143" customFormat="1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="143" customFormat="1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="143" customFormat="1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="143" customFormat="1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="143" customFormat="1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="143" customFormat="1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="143" customFormat="1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="143" customFormat="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="143" customFormat="1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="143" customFormat="1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="143" customFormat="1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="143" customFormat="1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="143" customFormat="1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="143" customFormat="1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="143" customFormat="1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="143" customFormat="1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="143" customFormat="1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="143" customFormat="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="143" customFormat="1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="143" customFormat="1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="143" customFormat="1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="143" customFormat="1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="143" customFormat="1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="143" customFormat="1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="143" customFormat="1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="143" customFormat="1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="143" customFormat="1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="143" customFormat="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="143" customFormat="1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="143" customFormat="1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="143" customFormat="1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="143" customFormat="1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="143" customFormat="1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="143" customFormat="1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="143" customFormat="1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="143" customFormat="1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="143" customFormat="1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="143" customFormat="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="143" customFormat="1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="143" customFormat="1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="143" customFormat="1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="143" customFormat="1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="143" customFormat="1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="143" customFormat="1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="143" customFormat="1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="143" customFormat="1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="143" customFormat="1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="143" customFormat="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="143" customFormat="1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="143" customFormat="1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="143" customFormat="1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="143" customFormat="1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="143" customFormat="1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="143" customFormat="1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="143" customFormat="1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="143" customFormat="1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="143" customFormat="1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="143" customFormat="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="143" customFormat="1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="143" customFormat="1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="143" customFormat="1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="143" customFormat="1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s="143" customFormat="1" ht="15.7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s="143" customFormat="1" ht="15.7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s="143" customFormat="1" ht="15.7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s="143" customFormat="1" ht="15.7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s="143" customFormat="1" ht="15.7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s="143" customFormat="1" ht="15.7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s="143" customFormat="1" ht="15.7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s="143" customFormat="1" ht="15.7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s="143" customFormat="1" ht="15.75" customHeight="1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s="143" customFormat="1" ht="15.75" customHeight="1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s="143" customFormat="1" ht="15.75" customHeight="1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s="143" customFormat="1" ht="15.75" customHeight="1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s="143" customFormat="1" ht="15.75" customHeight="1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s="143" customFormat="1" ht="15.75" customHeight="1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s="143" customFormat="1" ht="15.75" customHeight="1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s="143" customFormat="1" ht="15.75" customHeight="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s="143" customFormat="1" ht="15.75" customHeight="1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s="143" customFormat="1" ht="15.75" customHeight="1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s="143" customFormat="1" ht="15.75" customHeight="1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s="143" customFormat="1" ht="15.75" customHeight="1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s="143" customFormat="1" ht="15.75" customHeight="1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s="143" customFormat="1" ht="15.75" customHeight="1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s="143" customFormat="1" ht="15.75" customHeight="1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s="143" customFormat="1" ht="15.75" customHeight="1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s="143" customFormat="1" ht="15.75" customHeight="1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s="143" customFormat="1" ht="15.75" customHeight="1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s="143" customFormat="1" ht="15.75" customHeight="1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s="143" customFormat="1" ht="15.75" customHeight="1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s="143" customFormat="1" ht="15.75" customHeight="1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s="143" customFormat="1" ht="15.75" customHeight="1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s="143" customFormat="1" ht="15.75" customHeight="1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s="143" customFormat="1" ht="15.75" customHeight="1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s="143" customFormat="1" ht="15.75" customHeight="1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s="143" customFormat="1" ht="15.75" customHeight="1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s="143" customFormat="1" ht="15.75" customHeight="1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s="143" customFormat="1" ht="15.75" customHeight="1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s="143" customFormat="1" ht="15.75" customHeight="1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s="143" customFormat="1" ht="15.75" customHeight="1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s="143" customFormat="1" ht="15.75" customHeight="1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s="143" customFormat="1" ht="15.75" customHeight="1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s="143" customFormat="1" ht="15.75" customHeight="1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s="143" customFormat="1" ht="15.75" customHeight="1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s="143" customFormat="1" ht="15.75" customHeight="1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s="143" customFormat="1" ht="15.75" customHeight="1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s="143" customFormat="1" ht="15.75" customHeight="1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s="143" customFormat="1" ht="15.75" customHeight="1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s="143" customFormat="1" ht="15.75" customHeight="1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s="143" customFormat="1" ht="15.75" customHeight="1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s="143" customFormat="1" ht="15.75" customHeight="1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s="143" customFormat="1" ht="15.75" customHeight="1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s="143" customFormat="1" ht="15.75" customHeight="1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s="143" customFormat="1" ht="15.75" customHeight="1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s="143" customFormat="1" ht="15.75" customHeight="1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s="143" customFormat="1" ht="15.75" customHeight="1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s="143" customFormat="1" ht="15.75" customHeight="1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s="143" customFormat="1" ht="15.75" customHeight="1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s="143" customFormat="1" ht="15.75" customHeight="1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s="143" customFormat="1" ht="15.75" customHeight="1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s="143" customFormat="1" ht="15.75" customHeight="1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s="143" customFormat="1" ht="15.75" customHeight="1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s="143" customFormat="1" ht="15.75" customHeight="1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s="143" customFormat="1" ht="15.75" customHeight="1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s="143" customFormat="1" ht="15.75" customHeight="1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s="143" customFormat="1" ht="15.75" customHeight="1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s="143" customFormat="1" ht="15.75" customHeight="1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s="143" customFormat="1" ht="15.75" customHeight="1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s="143" customFormat="1" ht="15.75" customHeight="1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s="143" customFormat="1" ht="15.75" customHeight="1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s="143" customFormat="1" ht="15.75" customHeight="1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s="143" customFormat="1" ht="15.75" customHeight="1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s="143" customFormat="1" ht="15.75" customHeight="1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s="143" customFormat="1" ht="15.75" customHeight="1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s="143" customFormat="1" ht="15.75" customHeight="1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s="143" customFormat="1" ht="15.75" customHeight="1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s="143" customFormat="1" ht="15.75" customHeight="1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s="143" customFormat="1" ht="15.75" customHeight="1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s="143" customFormat="1" ht="15.75" customHeight="1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s="143" customFormat="1" ht="15.75" customHeight="1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s="143" customFormat="1" ht="15.75" customHeight="1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s="143" customFormat="1" ht="15.75" customHeight="1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s="143" customFormat="1" ht="15.75" customHeight="1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s="143" customFormat="1" ht="15.75" customHeight="1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s="143" customFormat="1" ht="15.75" customHeight="1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s="143" customFormat="1" ht="15.75" customHeight="1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s="143" customFormat="1" ht="15.75" customHeight="1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s="143" customFormat="1" ht="15.75" customHeight="1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s="143" customFormat="1" ht="15.75" customHeight="1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s="143" customFormat="1" ht="15.75" customHeight="1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s="143" customFormat="1" ht="15.75" customHeight="1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s="143" customFormat="1" ht="15.75" customHeight="1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s="143" customFormat="1" ht="15.75" customHeight="1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s="143" customFormat="1" ht="15.75" customHeight="1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s="143" customFormat="1" ht="15.75" customHeight="1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s="143" customFormat="1" ht="15.75" customHeight="1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s="143" customFormat="1" ht="15.75" customHeight="1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s="143" customFormat="1" ht="15.75" customHeight="1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s="143" customFormat="1" ht="15.75" customHeight="1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s="143" customFormat="1" ht="15.75" customHeight="1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s="143" customFormat="1" ht="15.75" customHeight="1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s="143" customFormat="1" ht="15.75" customHeight="1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s="143" customFormat="1" ht="15.75" customHeight="1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s="143" customFormat="1" ht="15.75" customHeight="1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s="143" customFormat="1" ht="15.75" customHeight="1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s="143" customFormat="1" ht="15.75" customHeight="1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s="143" customFormat="1" ht="15.75" customHeight="1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s="143" customFormat="1" ht="15.75" customHeight="1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s="143" customFormat="1" ht="15.75" customHeight="1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s="143" customFormat="1" ht="15.75" customHeight="1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s="143" customFormat="1" ht="15.75" customHeight="1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s="143" customFormat="1" ht="15.75" customHeight="1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s="143" customFormat="1" ht="15.75" customHeight="1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s="143" customFormat="1" ht="15.75" customHeight="1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s="143" customFormat="1" ht="15.75" customHeight="1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s="143" customFormat="1" ht="15.75" customHeight="1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s="143" customFormat="1" ht="15.75" customHeight="1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s="143" customFormat="1" ht="15.75" customHeight="1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s="143" customFormat="1" ht="15.75" customHeight="1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s="143" customFormat="1" ht="15.75" customHeight="1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s="143" customFormat="1" ht="15.75" customHeight="1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s="143" customFormat="1" ht="15.75" customHeight="1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s="143" customFormat="1" ht="15.75" customHeight="1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s="143" customFormat="1" ht="15.75" customHeight="1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s="143" customFormat="1" ht="15.75" customHeight="1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s="143" customFormat="1" ht="15.75" customHeight="1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s="143" customFormat="1" ht="15.75" customHeight="1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s="143" customFormat="1" ht="15.75" customHeight="1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s="143" customFormat="1" ht="15.75" customHeight="1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s="143" customFormat="1" ht="15.75" customHeight="1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s="143" customFormat="1" ht="15.75" customHeight="1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s="143" customFormat="1" ht="15.75" customHeight="1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s="143" customFormat="1" ht="15.75" customHeight="1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s="143" customFormat="1" ht="15.75" customHeight="1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s="143" customFormat="1" ht="15.75" customHeight="1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s="143" customFormat="1" ht="15.75" customHeight="1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s="143" customFormat="1" ht="15.75" customHeight="1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s="143" customFormat="1" ht="15.75" customHeight="1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s="143" customFormat="1" ht="15.75" customHeight="1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s="143" customFormat="1" ht="15.75" customHeight="1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s="143" customFormat="1" ht="15.75" customHeight="1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s="143" customFormat="1" ht="15.75" customHeight="1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s="143" customFormat="1" ht="15.75" customHeight="1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s="143" customFormat="1" ht="15.75" customHeight="1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s="143" customFormat="1" ht="15.75" customHeight="1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s="143" customFormat="1" ht="15.75" customHeight="1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s="143" customFormat="1" ht="15.75" customHeight="1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s="143" customFormat="1" ht="15.75" customHeight="1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s="143" customFormat="1" ht="15.75" customHeight="1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s="143" customFormat="1" ht="15.75" customHeight="1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s="143" customFormat="1" ht="15.75" customHeight="1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s="143" customFormat="1" ht="15.75" customHeight="1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s="143" customFormat="1" ht="15.75" customHeight="1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s="143" customFormat="1" ht="15.75" customHeight="1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s="143" customFormat="1" ht="15.75" customHeight="1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s="143" customFormat="1" ht="15.75" customHeight="1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s="143" customFormat="1" ht="15.75" customHeight="1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s="143" customFormat="1" ht="15.75" customHeight="1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s="143" customFormat="1" ht="15.75" customHeight="1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s="143" customFormat="1" ht="15.75" customHeight="1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s="143" customFormat="1" ht="15.75" customHeight="1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s="143" customFormat="1" ht="15.75" customHeight="1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s="143" customFormat="1" ht="15.75" customHeight="1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s="143" customFormat="1" ht="15.75" customHeight="1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s="143" customFormat="1" ht="15.75" customHeight="1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s="143" customFormat="1" ht="15.75" customHeight="1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s="143" customFormat="1" ht="15.75" customHeight="1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s="143" customFormat="1" ht="15.75" customHeight="1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s="143" customFormat="1" ht="15.75" customHeight="1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s="143" customFormat="1" ht="15.75" customHeight="1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s="143" customFormat="1" ht="15.75" customHeight="1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s="143" customFormat="1" ht="15.75" customHeight="1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s="143" customFormat="1" ht="15.75" customHeight="1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s="143" customFormat="1" ht="15.75" customHeight="1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s="143" customFormat="1" ht="15.75" customHeight="1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s="143" customFormat="1" ht="15.75" customHeight="1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s="143" customFormat="1" ht="15.75" customHeight="1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s="143" customFormat="1" ht="15.75" customHeight="1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s="143" customFormat="1" ht="15.75" customHeight="1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s="143" customFormat="1" ht="15.75" customHeight="1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s="143" customFormat="1" ht="15.75" customHeight="1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s="143" customFormat="1" ht="15.75" customHeight="1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s="143" customFormat="1" ht="15.75" customHeight="1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s="143" customFormat="1" ht="15.75" customHeight="1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s="143" customFormat="1" ht="15.75" customHeight="1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s="143" customFormat="1" ht="15.75" customHeight="1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s="143" customFormat="1" ht="15.75" customHeight="1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s="143" customFormat="1" ht="15.75" customHeight="1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s="143" customFormat="1" ht="15.75" customHeight="1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s="143" customFormat="1" ht="15.75" customHeight="1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s="143" customFormat="1" ht="15.75" customHeight="1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s="143" customFormat="1" ht="15.75" customHeight="1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s="143" customFormat="1" ht="15.75" customHeight="1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s="143" customFormat="1" ht="15.75" customHeight="1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s="143" customFormat="1" ht="15.75" customHeight="1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s="143" customFormat="1" ht="15.75" customHeight="1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s="143" customFormat="1" ht="15.75" customHeight="1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s="143" customFormat="1" ht="15.75" customHeight="1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s="143" customFormat="1" ht="15.75" customHeight="1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s="143" customFormat="1" ht="15.75" customHeight="1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s="143" customFormat="1" ht="15.75" customHeight="1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s="143" customFormat="1" ht="15.75" customHeight="1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s="143" customFormat="1" ht="15.75" customHeight="1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s="143" customFormat="1" ht="15.75" customHeight="1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s="143" customFormat="1" ht="15.75" customHeight="1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s="143" customFormat="1" ht="15.75" customHeight="1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s="143" customFormat="1" ht="15.75" customHeight="1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s="143" customFormat="1" ht="15.75" customHeight="1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s="143" customFormat="1" ht="15.75" customHeight="1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s="143" customFormat="1" ht="15.75" customHeight="1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s="143" customFormat="1" ht="15.75" customHeight="1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s="143" customFormat="1" ht="15.75" customHeight="1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s="143" customFormat="1" ht="15.75" customHeight="1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s="143" customFormat="1" ht="15.75" customHeight="1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s="143" customFormat="1" ht="15.75" customHeight="1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s="143" customFormat="1" ht="15.75" customHeight="1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s="143" customFormat="1" ht="15.75" customHeight="1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s="143" customFormat="1" ht="15.75" customHeight="1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s="143" customFormat="1" ht="15.75" customHeight="1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s="143" customFormat="1" ht="15.75" customHeight="1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s="143" customFormat="1" ht="15.75" customHeight="1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s="143" customFormat="1" ht="15.75" customHeight="1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s="143" customFormat="1" ht="15.75" customHeight="1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s="143" customFormat="1" ht="15.75" customHeight="1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s="143" customFormat="1" ht="15.75" customHeight="1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s="143" customFormat="1" ht="15.75" customHeight="1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s="143" customFormat="1" ht="15.75" customHeight="1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s="143" customFormat="1" ht="15.75" customHeight="1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s="143" customFormat="1" ht="15.75" customHeight="1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s="143" customFormat="1" ht="15.75" customHeight="1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s="143" customFormat="1" ht="15.75" customHeight="1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s="143" customFormat="1" ht="15.75" customHeight="1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s="143" customFormat="1" ht="15.75" customHeight="1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s="143" customFormat="1" ht="15.75" customHeight="1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s="143" customFormat="1" ht="15.75" customHeight="1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s="143" customFormat="1" ht="15.75" customHeight="1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s="143" customFormat="1" ht="15.75" customHeight="1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s="143" customFormat="1" ht="15.75" customHeight="1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s="143" customFormat="1" ht="15.75" customHeight="1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s="143" customFormat="1" ht="15.75" customHeight="1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s="143" customFormat="1" ht="15.75" customHeight="1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s="143" customFormat="1" ht="15.75" customHeight="1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s="143" customFormat="1" ht="15.75" customHeight="1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s="143" customFormat="1" ht="15.75" customHeight="1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s="143" customFormat="1" ht="15.75" customHeight="1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s="143" customFormat="1" ht="15.75" customHeight="1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s="143" customFormat="1" ht="15.75" customHeight="1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s="143" customFormat="1" ht="15.75" customHeight="1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s="143" customFormat="1" ht="15.75" customHeight="1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s="143" customFormat="1" ht="15.75" customHeight="1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s="143" customFormat="1" ht="15.75" customHeight="1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s="143" customFormat="1" ht="15.75" customHeight="1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s="143" customFormat="1" ht="15.75" customHeight="1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s="143" customFormat="1" ht="15.75" customHeight="1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s="143" customFormat="1" ht="15.75" customHeight="1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s="143" customFormat="1" ht="15.75" customHeight="1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s="143" customFormat="1" ht="15.75" customHeight="1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s="143" customFormat="1" ht="15.75" customHeight="1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s="143" customFormat="1" ht="15.75" customHeight="1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s="143" customFormat="1" ht="15.75" customHeight="1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s="143" customFormat="1" ht="15.75" customHeight="1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s="143" customFormat="1" ht="15.75" customHeight="1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s="143" customFormat="1" ht="15.75" customHeight="1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s="143" customFormat="1" ht="15.75" customHeight="1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s="143" customFormat="1" ht="15.75" customHeight="1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s="143" customFormat="1" ht="15.75" customHeight="1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s="143" customFormat="1" ht="15.75" customHeight="1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s="143" customFormat="1" ht="15.75" customHeight="1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s="143" customFormat="1" ht="15.75" customHeight="1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s="143" customFormat="1" ht="15.75" customHeight="1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s="143" customFormat="1" ht="15.75" customHeight="1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s="143" customFormat="1" ht="15.75" customHeight="1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s="143" customFormat="1" ht="15.75" customHeight="1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s="143" customFormat="1" ht="15.75" customHeight="1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s="143" customFormat="1" ht="15.75" customHeight="1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s="143" customFormat="1" ht="15.75" customHeight="1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s="143" customFormat="1" ht="15.75" customHeight="1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s="143" customFormat="1" ht="15.75" customHeight="1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s="143" customFormat="1" ht="15.75" customHeight="1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s="143" customFormat="1" ht="15.75" customHeight="1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s="143" customFormat="1" ht="15.75" customHeight="1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s="143" customFormat="1" ht="15.75" customHeight="1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s="143" customFormat="1" ht="15.75" customHeight="1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s="143" customFormat="1" ht="15.75" customHeight="1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s="143" customFormat="1" ht="15.75" customHeight="1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s="143" customFormat="1" ht="15.75" customHeight="1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s="143" customFormat="1" ht="15.75" customHeight="1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s="143" customFormat="1" ht="15.75" customHeight="1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s="143" customFormat="1" ht="15.75" customHeight="1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s="143" customFormat="1" ht="15.75" customHeight="1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s="143" customFormat="1" ht="15.75" customHeight="1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s="143" customFormat="1" ht="15.75" customHeight="1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s="143" customFormat="1" ht="15.75" customHeight="1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s="143" customFormat="1" ht="15.75" customHeight="1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s="143" customFormat="1" ht="15.75" customHeight="1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s="143" customFormat="1" ht="15.75" customHeight="1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s="143" customFormat="1" ht="15.75" customHeight="1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s="143" customFormat="1" ht="15.75" customHeight="1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s="143" customFormat="1" ht="15.75" customHeight="1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s="143" customFormat="1" ht="15.75" customHeight="1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s="143" customFormat="1" ht="15.75" customHeight="1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s="143" customFormat="1" ht="15.75" customHeight="1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s="143" customFormat="1" ht="15.75" customHeight="1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s="143" customFormat="1" ht="15.75" customHeight="1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s="143" customFormat="1" ht="15.75" customHeight="1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s="143" customFormat="1" ht="15.75" customHeight="1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s="143" customFormat="1" ht="15.75" customHeight="1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s="143" customFormat="1" ht="15.75" customHeight="1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s="143" customFormat="1" ht="15.75" customHeight="1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s="143" customFormat="1" ht="15.75" customHeight="1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s="143" customFormat="1" ht="15.75" customHeight="1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s="143" customFormat="1" ht="15.75" customHeight="1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s="143" customFormat="1" ht="15.75" customHeight="1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s="143" customFormat="1" ht="15.75" customHeight="1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s="143" customFormat="1" ht="15.75" customHeight="1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s="143" customFormat="1" ht="15.75" customHeight="1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s="143" customFormat="1" ht="15.75" customHeight="1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s="143" customFormat="1" ht="15.75" customHeight="1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s="143" customFormat="1" ht="15.75" customHeight="1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s="143" customFormat="1" ht="15.75" customHeight="1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s="143" customFormat="1" ht="15.75" customHeight="1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s="143" customFormat="1" ht="15.75" customHeight="1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s="143" customFormat="1" ht="15.75" customHeight="1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s="143" customFormat="1" ht="15.75" customHeight="1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s="143" customFormat="1" ht="15.75" customHeight="1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s="143" customFormat="1" ht="15.75" customHeight="1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s="143" customFormat="1" ht="15.75" customHeight="1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s="143" customFormat="1" ht="15.75" customHeight="1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s="143" customFormat="1" ht="15.75" customHeight="1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s="143" customFormat="1" ht="15.75" customHeight="1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s="143" customFormat="1" ht="15.75" customHeight="1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s="143" customFormat="1" ht="15.75" customHeight="1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s="143" customFormat="1" ht="15.75" customHeight="1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s="143" customFormat="1" ht="15.75" customHeight="1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s="143" customFormat="1" ht="15.75" customHeight="1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s="143" customFormat="1" ht="15.75" customHeight="1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s="143" customFormat="1" ht="15.75" customHeight="1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s="143" customFormat="1" ht="15.75" customHeight="1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s="143" customFormat="1" ht="15.75" customHeight="1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s="143" customFormat="1" ht="15.75" customHeight="1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s="143" customFormat="1" ht="15.75" customHeight="1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s="143" customFormat="1" ht="15.75" customHeight="1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s="143" customFormat="1" ht="15.75" customHeight="1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s="143" customFormat="1" ht="15.75" customHeight="1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s="143" customFormat="1" ht="15.75" customHeight="1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s="143" customFormat="1" ht="15.75" customHeight="1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s="143" customFormat="1" ht="15.75" customHeight="1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s="143" customFormat="1" ht="15.75" customHeight="1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s="143" customFormat="1" ht="15.75" customHeight="1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s="143" customFormat="1" ht="15.75" customHeight="1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s="143" customFormat="1" ht="15.75" customHeight="1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s="143" customFormat="1" ht="15.75" customHeight="1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s="143" customFormat="1" ht="15.75" customHeight="1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s="143" customFormat="1" ht="15.75" customHeight="1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s="143" customFormat="1" ht="15.75" customHeight="1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s="143" customFormat="1" ht="15.75" customHeight="1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s="143" customFormat="1" ht="15.75" customHeight="1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s="143" customFormat="1" ht="15.75" customHeight="1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s="143" customFormat="1" ht="15.75" customHeight="1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s="143" customFormat="1" ht="15.75" customHeight="1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s="143" customFormat="1" ht="15.75" customHeight="1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s="143" customFormat="1" ht="15.75" customHeight="1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s="143" customFormat="1" ht="15.75" customHeight="1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s="143" customFormat="1" ht="15.75" customHeight="1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s="143" customFormat="1" ht="15.75" customHeight="1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s="143" customFormat="1" ht="15.75" customHeight="1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s="143" customFormat="1" ht="15.75" customHeight="1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s="143" customFormat="1" ht="15.75" customHeight="1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s="143" customFormat="1" ht="15.75" customHeight="1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s="143" customFormat="1" ht="15.75" customHeight="1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s="143" customFormat="1" ht="15.75" customHeight="1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s="143" customFormat="1" ht="15.75" customHeight="1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s="143" customFormat="1" ht="15.75" customHeight="1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s="143" customFormat="1" ht="15.75" customHeight="1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s="143" customFormat="1" ht="15.75" customHeight="1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s="143" customFormat="1" ht="15.75" customHeight="1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s="143" customFormat="1" ht="15.75" customHeight="1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s="143" customFormat="1" ht="15.75" customHeight="1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s="143" customFormat="1" ht="15.75" customHeight="1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s="143" customFormat="1" ht="15.75" customHeight="1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s="143" customFormat="1" ht="15.75" customHeight="1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s="143" customFormat="1" ht="15.75" customHeight="1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s="143" customFormat="1" ht="15.75" customHeight="1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s="143" customFormat="1" ht="15.75" customHeight="1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s="143" customFormat="1" ht="15.75" customHeight="1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s="143" customFormat="1" ht="15.75" customHeight="1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s="143" customFormat="1" ht="15.75" customHeight="1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s="143" customFormat="1" ht="15.75" customHeight="1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s="143" customFormat="1" ht="15.75" customHeight="1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s="143" customFormat="1" ht="15.75" customHeight="1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s="143" customFormat="1" ht="15.75" customHeight="1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s="143" customFormat="1" ht="15.75" customHeight="1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s="143" customFormat="1" ht="15.75" customHeight="1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s="143" customFormat="1" ht="15.75" customHeight="1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s="143" customFormat="1" ht="15.75" customHeight="1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s="143" customFormat="1" ht="15.75" customHeight="1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s="143" customFormat="1" ht="15.75" customHeight="1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s="143" customFormat="1" ht="15.75" customHeight="1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s="143" customFormat="1" ht="15.75" customHeight="1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s="143" customFormat="1" ht="15.75" customHeight="1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s="143" customFormat="1" ht="15.75" customHeight="1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s="143" customFormat="1" ht="15.75" customHeight="1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s="143" customFormat="1" ht="15.75" customHeight="1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s="143" customFormat="1" ht="15.75" customHeight="1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s="143" customFormat="1" ht="15.75" customHeight="1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s="143" customFormat="1" ht="15.75" customHeight="1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s="143" customFormat="1" ht="15.75" customHeight="1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s="143" customFormat="1" ht="15.75" customHeight="1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s="143" customFormat="1" ht="15.75" customHeight="1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s="143" customFormat="1" ht="15.75" customHeight="1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s="143" customFormat="1" ht="15.75" customHeight="1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s="143" customFormat="1" ht="15.75" customHeight="1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s="143" customFormat="1" ht="15.75" customHeight="1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s="143" customFormat="1" ht="15.75" customHeight="1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s="143" customFormat="1" ht="15.75" customHeight="1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s="143" customFormat="1" ht="15.75" customHeight="1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s="143" customFormat="1" ht="15.75" customHeight="1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s="143" customFormat="1" ht="15.75" customHeight="1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s="143" customFormat="1" ht="15.75" customHeight="1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s="143" customFormat="1" ht="15.75" customHeight="1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s="143" customFormat="1" ht="15.75" customHeight="1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s="143" customFormat="1" ht="15.75" customHeight="1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s="143" customFormat="1" ht="15.75" customHeight="1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s="143" customFormat="1" ht="15.75" customHeight="1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s="143" customFormat="1" ht="15.75" customHeight="1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s="143" customFormat="1" ht="15.75" customHeight="1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s="143" customFormat="1" ht="15.75" customHeight="1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s="143" customFormat="1" ht="15.75" customHeight="1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s="143" customFormat="1" ht="15.75" customHeight="1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s="143" customFormat="1" ht="15.75" customHeight="1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s="143" customFormat="1" ht="15.75" customHeight="1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s="143" customFormat="1" ht="15.75" customHeight="1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s="143" customFormat="1" ht="15.75" customHeight="1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s="143" customFormat="1" ht="15.75" customHeight="1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s="143" customFormat="1" ht="15.75" customHeight="1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s="143" customFormat="1" ht="15.75" customHeight="1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s="143" customFormat="1" ht="15.75" customHeight="1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s="143" customFormat="1" ht="15.75" customHeight="1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s="143" customFormat="1" ht="15.75" customHeight="1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s="143" customFormat="1" ht="15.75" customHeight="1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s="143" customFormat="1" ht="15.75" customHeight="1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s="143" customFormat="1" ht="15.75" customHeight="1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s="143" customFormat="1" ht="15.75" customHeight="1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s="143" customFormat="1" ht="15.75" customHeight="1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s="143" customFormat="1" ht="15.75" customHeight="1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s="143" customFormat="1" ht="15.75" customHeight="1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s="143" customFormat="1" ht="15.75" customHeight="1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s="143" customFormat="1" ht="15.75" customHeight="1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s="143" customFormat="1" ht="15.75" customHeight="1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s="143" customFormat="1" ht="15.75" customHeight="1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s="143" customFormat="1" ht="15.75" customHeight="1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s="143" customFormat="1" ht="15.75" customHeight="1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s="143" customFormat="1" ht="15.75" customHeight="1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s="143" customFormat="1" ht="15.75" customHeight="1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s="143" customFormat="1" ht="15.75" customHeight="1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s="143" customFormat="1" ht="15.75" customHeight="1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s="143" customFormat="1" ht="15.75" customHeight="1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s="143" customFormat="1" ht="15.75" customHeight="1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s="143" customFormat="1" ht="15.75" customHeight="1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s="143" customFormat="1" ht="15.75" customHeight="1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s="143" customFormat="1" ht="15.75" customHeight="1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s="143" customFormat="1" ht="15.75" customHeight="1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s="143" customFormat="1" ht="15.75" customHeight="1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s="143" customFormat="1" ht="15.75" customHeight="1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s="143" customFormat="1" ht="15.75" customHeight="1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s="143" customFormat="1" ht="15.75" customHeight="1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s="143" customFormat="1" ht="15.75" customHeight="1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s="143" customFormat="1" ht="15.75" customHeight="1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s="143" customFormat="1" ht="15.75" customHeight="1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s="143" customFormat="1" ht="15.75" customHeight="1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s="143" customFormat="1" ht="15.75" customHeight="1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s="143" customFormat="1" ht="15.75" customHeight="1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s="143" customFormat="1" ht="15.75" customHeight="1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s="143" customFormat="1" ht="15.75" customHeight="1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s="143" customFormat="1" ht="15.75" customHeight="1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s="143" customFormat="1" ht="15.75" customHeight="1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s="143" customFormat="1" ht="15.75" customHeight="1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s="143" customFormat="1" ht="15.75" customHeight="1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s="143" customFormat="1" ht="15.75" customHeight="1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s="143" customFormat="1" ht="15.75" customHeight="1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s="143" customFormat="1" ht="15.75" customHeight="1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s="143" customFormat="1" ht="15.75" customHeight="1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s="143" customFormat="1" ht="15.75" customHeight="1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s="143" customFormat="1" ht="15.75" customHeight="1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s="143" customFormat="1" ht="15.75" customHeight="1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s="143" customFormat="1" ht="15.75" customHeight="1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s="143" customFormat="1" ht="15.75" customHeight="1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s="143" customFormat="1" ht="15.75" customHeight="1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s="143" customFormat="1" ht="15.75" customHeight="1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s="143" customFormat="1" ht="15.75" customHeight="1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s="143" customFormat="1" ht="15.75" customHeight="1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s="143" customFormat="1" ht="15.75" customHeight="1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s="143" customFormat="1" ht="15.75" customHeight="1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s="143" customFormat="1" ht="15.75" customHeight="1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s="143" customFormat="1" ht="15.75" customHeight="1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s="143" customFormat="1" ht="15.75" customHeight="1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s="143" customFormat="1" ht="15.75" customHeight="1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s="143" customFormat="1" ht="15.75" customHeight="1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s="143" customFormat="1" ht="15.75" customHeight="1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s="143" customFormat="1" ht="15.75" customHeight="1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s="143" customFormat="1" ht="15.75" customHeight="1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s="143" customFormat="1" ht="15.75" customHeight="1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s="143" customFormat="1" ht="15.75" customHeight="1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s="143" customFormat="1" ht="15.75" customHeight="1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s="143" customFormat="1" ht="15.75" customHeight="1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s="143" customFormat="1" ht="15.75" customHeight="1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s="143" customFormat="1" ht="15.75" customHeight="1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s="143" customFormat="1" ht="15.75" customHeight="1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s="143" customFormat="1" ht="15.75" customHeight="1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s="143" customFormat="1" ht="15.75" customHeight="1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s="143" customFormat="1" ht="15.75" customHeight="1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s="143" customFormat="1" ht="15.75" customHeight="1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s="143" customFormat="1" ht="15.75" customHeight="1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s="143" customFormat="1" ht="15.75" customHeight="1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s="143" customFormat="1" ht="15.75" customHeight="1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s="143" customFormat="1" ht="15.75" customHeight="1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s="143" customFormat="1" ht="15.75" customHeight="1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s="143" customFormat="1" ht="15.75" customHeight="1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s="143" customFormat="1" ht="15.75" customHeight="1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s="143" customFormat="1" ht="15.75" customHeight="1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s="143" customFormat="1" ht="15.75" customHeight="1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s="143" customFormat="1" ht="15.75" customHeight="1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s="143" customFormat="1" ht="15.75" customHeight="1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s="143" customFormat="1" ht="15.75" customHeight="1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s="143" customFormat="1" ht="15.75" customHeight="1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s="143" customFormat="1" ht="15.75" customHeight="1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s="143" customFormat="1" ht="15.75" customHeight="1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s="143" customFormat="1" ht="15.75" customHeight="1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s="143" customFormat="1" ht="15.75" customHeight="1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s="143" customFormat="1" ht="15.75" customHeight="1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s="143" customFormat="1" ht="15.75" customHeight="1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s="143" customFormat="1" ht="15.75" customHeight="1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s="143" customFormat="1" ht="15.75" customHeight="1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s="143" customFormat="1" ht="15.75" customHeight="1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s="143" customFormat="1" ht="15.75" customHeight="1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s="143" customFormat="1" ht="15.75" customHeight="1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s="143" customFormat="1" ht="15.75" customHeight="1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s="143" customFormat="1" ht="15.75" customHeight="1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s="143" customFormat="1" ht="15.75" customHeight="1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s="143" customFormat="1" ht="15.75" customHeight="1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s="143" customFormat="1" ht="15.75" customHeight="1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s="143" customFormat="1" ht="15.75" customHeight="1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s="143" customFormat="1" ht="15.75" customHeight="1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s="143" customFormat="1" ht="15.75" customHeight="1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s="143" customFormat="1" ht="15.75" customHeight="1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s="143" customFormat="1" ht="15.75" customHeight="1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s="143" customFormat="1" ht="15.75" customHeight="1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s="143" customFormat="1" ht="15.75" customHeight="1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s="143" customFormat="1" ht="15.75" customHeight="1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s="143" customFormat="1" ht="15.75" customHeight="1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s="143" customFormat="1" ht="15.75" customHeight="1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s="143" customFormat="1" ht="15.75" customHeight="1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s="143" customFormat="1" ht="15.75" customHeight="1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s="143" customFormat="1" ht="15.75" customHeight="1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s="143" customFormat="1" ht="15.75" customHeight="1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s="143" customFormat="1" ht="15.75" customHeight="1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s="143" customFormat="1" ht="15.75" customHeight="1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s="143" customFormat="1" ht="15.75" customHeight="1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s="143" customFormat="1" ht="15.75" customHeight="1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s="143" customFormat="1" ht="15.75" customHeight="1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s="143" customFormat="1" ht="15.75" customHeight="1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s="143" customFormat="1" ht="15.75" customHeight="1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s="143" customFormat="1" ht="15.75" customHeight="1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s="143" customFormat="1" ht="15.75" customHeight="1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s="143" customFormat="1" ht="15.75" customHeight="1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s="143" customFormat="1" ht="15.75" customHeight="1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s="143" customFormat="1" ht="15.75" customHeight="1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s="143" customFormat="1" ht="15.75" customHeight="1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s="143" customFormat="1" ht="15.75" customHeight="1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s="143" customFormat="1" ht="15.75" customHeight="1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s="143" customFormat="1" ht="15.75" customHeight="1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s="143" customFormat="1" ht="15.75" customHeight="1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s="143" customFormat="1" ht="15.75" customHeight="1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s="143" customFormat="1" ht="15.75" customHeight="1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s="143" customFormat="1" ht="15.75" customHeight="1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s="143" customFormat="1" ht="15.75" customHeight="1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s="143" customFormat="1" ht="15.75" customHeight="1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s="143" customFormat="1" ht="15.75" customHeight="1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s="143" customFormat="1" ht="15.75" customHeight="1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s="143" customFormat="1" ht="15.75" customHeight="1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s="143" customFormat="1" ht="15.75" customHeight="1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s="143" customFormat="1" ht="15.75" customHeight="1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s="143" customFormat="1" ht="15.75" customHeight="1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s="143" customFormat="1" ht="15.75" customHeight="1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s="143" customFormat="1" ht="15.75" customHeight="1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s="143" customFormat="1" ht="15.75" customHeight="1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s="143" customFormat="1" ht="15.75" customHeight="1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s="143" customFormat="1" ht="15.75" customHeight="1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s="143" customFormat="1" ht="15.75" customHeight="1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s="143" customFormat="1" ht="15.75" customHeight="1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s="143" customFormat="1" ht="15.75" customHeight="1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s="143" customFormat="1" ht="15.75" customHeight="1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s="143" customFormat="1" ht="15.75" customHeight="1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s="143" customFormat="1" ht="15.75" customHeight="1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s="143" customFormat="1" ht="15.75" customHeight="1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s="143" customFormat="1" ht="15.75" customHeight="1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s="143" customFormat="1" ht="15.75" customHeight="1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s="143" customFormat="1" ht="15.75" customHeight="1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s="143" customFormat="1" ht="15.75" customHeight="1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s="143" customFormat="1" ht="15.75" customHeight="1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s="143" customFormat="1" ht="15.75" customHeight="1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s="143" customFormat="1" ht="15.75" customHeight="1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s="143" customFormat="1" ht="15.75" customHeight="1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s="143" customFormat="1" ht="15.75" customHeight="1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s="143" customFormat="1" ht="15.75" customHeight="1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s="143" customFormat="1" ht="15.75" customHeight="1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s="143" customFormat="1" ht="15.75" customHeight="1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s="143" customFormat="1" ht="15.75" customHeight="1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s="143" customFormat="1" ht="15.75" customHeight="1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s="143" customFormat="1" ht="15.75" customHeight="1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s="143" customFormat="1" ht="15.75" customHeight="1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s="143" customFormat="1" ht="15.75" customHeight="1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s="143" customFormat="1" ht="15.75" customHeight="1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s="143" customFormat="1" ht="15.75" customHeight="1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s="143" customFormat="1" ht="15.75" customHeight="1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s="143" customFormat="1" ht="15.75" customHeight="1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s="143" customFormat="1" ht="15.75" customHeight="1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s="143" customFormat="1" ht="15.75" customHeight="1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s="143" customFormat="1" ht="15.75" customHeight="1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s="143" customFormat="1" ht="15.75" customHeight="1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s="143" customFormat="1" ht="15.75" customHeight="1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s="143" customFormat="1" ht="15.75" customHeight="1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s="143" customFormat="1" ht="15.75" customHeight="1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s="143" customFormat="1" ht="15.75" customHeight="1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s="143" customFormat="1" ht="15.75" customHeight="1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s="143" customFormat="1" ht="15.75" customHeight="1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s="143" customFormat="1" ht="15.75" customHeight="1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s="143" customFormat="1" ht="15.75" customHeight="1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s="143" customFormat="1" ht="15.75" customHeight="1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s="143" customFormat="1" ht="15.75" customHeight="1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s="143" customFormat="1" ht="15.75" customHeight="1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s="143" customFormat="1" ht="15.75" customHeight="1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s="143" customFormat="1" ht="15.75" customHeight="1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s="143" customFormat="1" ht="15.75" customHeight="1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s="143" customFormat="1" ht="15.75" customHeight="1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s="143" customFormat="1" ht="15.75" customHeight="1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s="143" customFormat="1" ht="15.75" customHeight="1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s="143" customFormat="1" ht="15.75" customHeight="1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s="143" customFormat="1" ht="15.75" customHeight="1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s="143" customFormat="1" ht="15.75" customHeight="1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s="143" customFormat="1" ht="15.75" customHeight="1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s="143" customFormat="1" ht="15.75" customHeight="1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s="143" customFormat="1" ht="15.75" customHeight="1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s="143" customFormat="1" ht="15.75" customHeight="1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s="143" customFormat="1" ht="15.75" customHeight="1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s="143" customFormat="1" ht="15.75" customHeight="1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s="143" customFormat="1" ht="15.75" customHeight="1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s="143" customFormat="1" ht="15.75" customHeight="1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s="143" customFormat="1" ht="15.75" customHeight="1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s="143" customFormat="1" ht="15.75" customHeight="1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s="143" customFormat="1" ht="15.75" customHeight="1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s="143" customFormat="1" ht="15.75" customHeight="1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s="143" customFormat="1" ht="15.75" customHeight="1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s="143" customFormat="1" ht="15.75" customHeight="1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s="143" customFormat="1" ht="15.75" customHeight="1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s="143" customFormat="1" ht="15.75" customHeight="1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s="143" customFormat="1" ht="15.75" customHeight="1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s="143" customFormat="1" ht="15.75" customHeight="1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s="143" customFormat="1" ht="15.75" customHeight="1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s="143" customFormat="1" ht="15.75" customHeight="1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s="143" customFormat="1" ht="15.75" customHeight="1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s="143" customFormat="1" ht="15.75" customHeight="1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s="143" customFormat="1" ht="15.75" customHeight="1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s="143" customFormat="1" ht="15.75" customHeight="1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s="143" customFormat="1" ht="15.75" customHeight="1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s="143" customFormat="1" ht="15.75" customHeight="1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s="143" customFormat="1" ht="15.75" customHeight="1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s="143" customFormat="1" ht="15.75" customHeight="1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s="143" customFormat="1" ht="15.75" customHeight="1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s="143" customFormat="1" ht="15.75" customHeight="1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s="143" customFormat="1" ht="15.75" customHeight="1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s="143" customFormat="1" ht="15.75" customHeight="1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s="143" customFormat="1" ht="15.75" customHeight="1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s="143" customFormat="1" ht="15.75" customHeight="1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s="143" customFormat="1" ht="15.75" customHeight="1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s="143" customFormat="1" ht="15.75" customHeight="1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s="143" customFormat="1" ht="15.75" customHeight="1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s="143" customFormat="1" ht="15.75" customHeight="1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s="143" customFormat="1" ht="15.75" customHeight="1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s="143" customFormat="1" ht="15.75" customHeight="1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s="143" customFormat="1" ht="15.75" customHeight="1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s="143" customFormat="1" ht="15.75" customHeight="1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s="143" customFormat="1" ht="15.75" customHeight="1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s="143" customFormat="1" ht="15.75" customHeight="1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s="143" customFormat="1" ht="15.75" customHeight="1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s="143" customFormat="1" ht="15.75" customHeight="1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s="143" customFormat="1" ht="15.75" customHeight="1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s="143" customFormat="1" ht="15.75" customHeight="1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s="143" customFormat="1" ht="15.75" customHeight="1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s="143" customFormat="1" ht="15.75" customHeight="1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s="143" customFormat="1" ht="15.75" customHeight="1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s="143" customFormat="1" ht="15.75" customHeight="1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s="143" customFormat="1" ht="15.75" customHeight="1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s="143" customFormat="1" ht="15.75" customHeight="1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s="143" customFormat="1" ht="15.75" customHeight="1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s="143" customFormat="1" ht="15.75" customHeight="1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s="143" customFormat="1" ht="15.75" customHeight="1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s="143" customFormat="1" ht="15.75" customHeight="1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s="143" customFormat="1" ht="15.75" customHeight="1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s="143" customFormat="1" ht="15.75" customHeight="1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s="143" customFormat="1" ht="15.75" customHeight="1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s="143" customFormat="1" ht="15.75" customHeight="1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s="143" customFormat="1" ht="15.75" customHeight="1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s="143" customFormat="1" ht="15.75" customHeight="1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s="143" customFormat="1" ht="15.75" customHeight="1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s="143" customFormat="1" ht="15.75" customHeight="1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s="143" customFormat="1" ht="15.75" customHeight="1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s="143" customFormat="1" ht="15.75" customHeight="1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s="143" customFormat="1" ht="15.75" customHeight="1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s="143" customFormat="1" ht="15.75" customHeight="1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s="143" customFormat="1" ht="15.75" customHeight="1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s="143" customFormat="1" ht="15.75" customHeight="1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s="143" customFormat="1" ht="15.75" customHeight="1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s="143" customFormat="1" ht="15.75" customHeight="1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s="143" customFormat="1" ht="15.75" customHeight="1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s="143" customFormat="1" ht="15.75" customHeight="1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s="143" customFormat="1" ht="15.75" customHeight="1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s="143" customFormat="1" ht="15.75" customHeight="1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s="143" customFormat="1" ht="15.75" customHeight="1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s="143" customFormat="1" ht="15.75" customHeight="1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s="143" customFormat="1" ht="15.75" customHeight="1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s="143" customFormat="1" ht="15.75" customHeight="1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s="143" customFormat="1" ht="15.75" customHeight="1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s="143" customFormat="1" ht="15.75" customHeight="1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s="143" customFormat="1" ht="15.75" customHeight="1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s="143" customFormat="1" ht="15.75" customHeight="1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s="143" customFormat="1" ht="15.75" customHeight="1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s="143" customFormat="1" ht="15.75" customHeight="1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s="143" customFormat="1" ht="15.75" customHeight="1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s="143" customFormat="1" ht="15.75" customHeight="1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s="143" customFormat="1" ht="15.75" customHeight="1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s="143" customFormat="1" ht="15.75" customHeight="1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s="143" customFormat="1" ht="15.75" customHeight="1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s="143" customFormat="1" ht="15.75" customHeight="1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s="143" customFormat="1" ht="15.75" customHeight="1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s="143" customFormat="1" ht="15.75" customHeight="1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s="143" customFormat="1" ht="15.75" customHeight="1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s="143" customFormat="1" ht="15.75" customHeight="1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s="143" customFormat="1" ht="15.75" customHeight="1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s="143" customFormat="1" ht="15.75" customHeight="1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s="143" customFormat="1" ht="15.75" customHeight="1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s="143" customFormat="1" ht="15.75" customHeight="1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s="143" customFormat="1" ht="15.75" customHeight="1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s="143" customFormat="1" ht="15.75" customHeight="1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s="143" customFormat="1" ht="15.75" customHeight="1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s="143" customFormat="1" ht="15.75" customHeight="1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s="143" customFormat="1" ht="15.75" customHeight="1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s="143" customFormat="1" ht="15.75" customHeight="1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s="143" customFormat="1" ht="15.75" customHeight="1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s="143" customFormat="1" ht="15.75" customHeight="1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s="143" customFormat="1" ht="15.75" customHeight="1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s="143" customFormat="1" ht="15.75" customHeight="1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s="143" customFormat="1" ht="15.75" customHeight="1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s="143" customFormat="1" ht="15.75" customHeight="1" spans="1:26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s="143" customFormat="1" ht="15.75" customHeight="1" spans="1:26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s="143" customFormat="1" ht="15.75" customHeight="1" spans="1:26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s="143" customFormat="1" ht="15.75" customHeight="1" spans="1:26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  <row r="1001" s="143" customFormat="1" ht="15.75" customHeight="1" spans="1:26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</row>
    <row r="1002" s="143" customFormat="1" ht="15.75" customHeight="1" spans="1:26">
      <c r="A1002" s="103"/>
      <c r="B1002" s="103"/>
      <c r="C1002" s="103"/>
      <c r="D1002" s="103"/>
      <c r="E1002" s="103"/>
      <c r="F1002" s="103"/>
      <c r="G1002" s="103"/>
      <c r="H1002" s="103"/>
      <c r="I1002" s="103"/>
      <c r="J1002" s="103"/>
      <c r="K1002" s="103"/>
      <c r="L1002" s="103"/>
      <c r="M1002" s="103"/>
      <c r="N1002" s="103"/>
      <c r="O1002" s="103"/>
      <c r="P1002" s="103"/>
      <c r="Q1002" s="103"/>
      <c r="R1002" s="103"/>
      <c r="S1002" s="103"/>
      <c r="T1002" s="103"/>
      <c r="U1002" s="103"/>
      <c r="V1002" s="103"/>
      <c r="W1002" s="103"/>
      <c r="X1002" s="103"/>
      <c r="Y1002" s="103"/>
      <c r="Z1002" s="103"/>
    </row>
    <row r="1003" s="143" customFormat="1" ht="15.75" customHeight="1" spans="1:26">
      <c r="A1003" s="103"/>
      <c r="B1003" s="103"/>
      <c r="C1003" s="103"/>
      <c r="D1003" s="103"/>
      <c r="E1003" s="103"/>
      <c r="F1003" s="103"/>
      <c r="G1003" s="103"/>
      <c r="H1003" s="103"/>
      <c r="I1003" s="103"/>
      <c r="J1003" s="103"/>
      <c r="K1003" s="103"/>
      <c r="L1003" s="103"/>
      <c r="M1003" s="103"/>
      <c r="N1003" s="103"/>
      <c r="O1003" s="103"/>
      <c r="P1003" s="103"/>
      <c r="Q1003" s="103"/>
      <c r="R1003" s="103"/>
      <c r="S1003" s="103"/>
      <c r="T1003" s="103"/>
      <c r="U1003" s="103"/>
      <c r="V1003" s="103"/>
      <c r="W1003" s="103"/>
      <c r="X1003" s="103"/>
      <c r="Y1003" s="103"/>
      <c r="Z1003" s="103"/>
    </row>
    <row r="1004" s="143" customFormat="1" ht="15.75" customHeight="1" spans="1:26">
      <c r="A1004" s="103"/>
      <c r="B1004" s="103"/>
      <c r="C1004" s="103"/>
      <c r="D1004" s="103"/>
      <c r="E1004" s="103"/>
      <c r="F1004" s="103"/>
      <c r="G1004" s="103"/>
      <c r="H1004" s="103"/>
      <c r="I1004" s="103"/>
      <c r="J1004" s="103"/>
      <c r="K1004" s="103"/>
      <c r="L1004" s="103"/>
      <c r="M1004" s="103"/>
      <c r="N1004" s="103"/>
      <c r="O1004" s="103"/>
      <c r="P1004" s="103"/>
      <c r="Q1004" s="103"/>
      <c r="R1004" s="103"/>
      <c r="S1004" s="103"/>
      <c r="T1004" s="103"/>
      <c r="U1004" s="103"/>
      <c r="V1004" s="103"/>
      <c r="W1004" s="103"/>
      <c r="X1004" s="103"/>
      <c r="Y1004" s="103"/>
      <c r="Z1004" s="103"/>
    </row>
    <row r="1005" s="143" customFormat="1" ht="15.75" customHeight="1" spans="1:26">
      <c r="A1005" s="103"/>
      <c r="B1005" s="103"/>
      <c r="C1005" s="103"/>
      <c r="D1005" s="103"/>
      <c r="E1005" s="103"/>
      <c r="F1005" s="103"/>
      <c r="G1005" s="103"/>
      <c r="H1005" s="103"/>
      <c r="I1005" s="103"/>
      <c r="J1005" s="103"/>
      <c r="K1005" s="103"/>
      <c r="L1005" s="103"/>
      <c r="M1005" s="103"/>
      <c r="N1005" s="103"/>
      <c r="O1005" s="103"/>
      <c r="P1005" s="103"/>
      <c r="Q1005" s="103"/>
      <c r="R1005" s="103"/>
      <c r="S1005" s="103"/>
      <c r="T1005" s="103"/>
      <c r="U1005" s="103"/>
      <c r="V1005" s="103"/>
      <c r="W1005" s="103"/>
      <c r="X1005" s="103"/>
      <c r="Y1005" s="103"/>
      <c r="Z1005" s="103"/>
    </row>
    <row r="1006" s="143" customFormat="1" ht="15.75" customHeight="1" spans="1:26">
      <c r="A1006" s="103"/>
      <c r="B1006" s="103"/>
      <c r="C1006" s="103"/>
      <c r="D1006" s="103"/>
      <c r="E1006" s="103"/>
      <c r="F1006" s="103"/>
      <c r="G1006" s="103"/>
      <c r="H1006" s="103"/>
      <c r="I1006" s="103"/>
      <c r="J1006" s="103"/>
      <c r="K1006" s="103"/>
      <c r="L1006" s="103"/>
      <c r="M1006" s="103"/>
      <c r="N1006" s="103"/>
      <c r="O1006" s="103"/>
      <c r="P1006" s="103"/>
      <c r="Q1006" s="103"/>
      <c r="R1006" s="103"/>
      <c r="S1006" s="103"/>
      <c r="T1006" s="103"/>
      <c r="U1006" s="103"/>
      <c r="V1006" s="103"/>
      <c r="W1006" s="103"/>
      <c r="X1006" s="103"/>
      <c r="Y1006" s="103"/>
      <c r="Z1006" s="103"/>
    </row>
    <row r="1007" s="143" customFormat="1" ht="15.75" customHeight="1" spans="1:26">
      <c r="A1007" s="103"/>
      <c r="B1007" s="103"/>
      <c r="C1007" s="103"/>
      <c r="D1007" s="103"/>
      <c r="E1007" s="103"/>
      <c r="F1007" s="103"/>
      <c r="G1007" s="103"/>
      <c r="H1007" s="103"/>
      <c r="I1007" s="103"/>
      <c r="J1007" s="103"/>
      <c r="K1007" s="103"/>
      <c r="L1007" s="103"/>
      <c r="M1007" s="103"/>
      <c r="N1007" s="103"/>
      <c r="O1007" s="103"/>
      <c r="P1007" s="103"/>
      <c r="Q1007" s="103"/>
      <c r="R1007" s="103"/>
      <c r="S1007" s="103"/>
      <c r="T1007" s="103"/>
      <c r="U1007" s="103"/>
      <c r="V1007" s="103"/>
      <c r="W1007" s="103"/>
      <c r="X1007" s="103"/>
      <c r="Y1007" s="103"/>
      <c r="Z1007" s="103"/>
    </row>
    <row r="1008" s="143" customFormat="1" ht="15.75" customHeight="1" spans="1:26">
      <c r="A1008" s="103"/>
      <c r="B1008" s="103"/>
      <c r="C1008" s="103"/>
      <c r="D1008" s="103"/>
      <c r="E1008" s="103"/>
      <c r="F1008" s="103"/>
      <c r="G1008" s="103"/>
      <c r="H1008" s="103"/>
      <c r="I1008" s="103"/>
      <c r="J1008" s="103"/>
      <c r="K1008" s="103"/>
      <c r="L1008" s="103"/>
      <c r="M1008" s="103"/>
      <c r="N1008" s="103"/>
      <c r="O1008" s="103"/>
      <c r="P1008" s="103"/>
      <c r="Q1008" s="103"/>
      <c r="R1008" s="103"/>
      <c r="S1008" s="103"/>
      <c r="T1008" s="103"/>
      <c r="U1008" s="103"/>
      <c r="V1008" s="103"/>
      <c r="W1008" s="103"/>
      <c r="X1008" s="103"/>
      <c r="Y1008" s="103"/>
      <c r="Z1008" s="103"/>
    </row>
    <row r="1009" s="143" customFormat="1" ht="15.75" customHeight="1" spans="1:26">
      <c r="A1009" s="103"/>
      <c r="B1009" s="103"/>
      <c r="C1009" s="103"/>
      <c r="D1009" s="103"/>
      <c r="E1009" s="103"/>
      <c r="F1009" s="103"/>
      <c r="G1009" s="103"/>
      <c r="H1009" s="103"/>
      <c r="I1009" s="103"/>
      <c r="J1009" s="103"/>
      <c r="K1009" s="103"/>
      <c r="L1009" s="103"/>
      <c r="M1009" s="103"/>
      <c r="N1009" s="103"/>
      <c r="O1009" s="103"/>
      <c r="P1009" s="103"/>
      <c r="Q1009" s="103"/>
      <c r="R1009" s="103"/>
      <c r="S1009" s="103"/>
      <c r="T1009" s="103"/>
      <c r="U1009" s="103"/>
      <c r="V1009" s="103"/>
      <c r="W1009" s="103"/>
      <c r="X1009" s="103"/>
      <c r="Y1009" s="103"/>
      <c r="Z1009" s="103"/>
    </row>
    <row r="1010" s="143" customFormat="1" ht="15.75" customHeight="1" spans="1:26">
      <c r="A1010" s="103"/>
      <c r="B1010" s="103"/>
      <c r="C1010" s="103"/>
      <c r="D1010" s="103"/>
      <c r="E1010" s="103"/>
      <c r="F1010" s="103"/>
      <c r="G1010" s="103"/>
      <c r="H1010" s="103"/>
      <c r="I1010" s="103"/>
      <c r="J1010" s="103"/>
      <c r="K1010" s="103"/>
      <c r="L1010" s="103"/>
      <c r="M1010" s="103"/>
      <c r="N1010" s="103"/>
      <c r="O1010" s="103"/>
      <c r="P1010" s="103"/>
      <c r="Q1010" s="103"/>
      <c r="R1010" s="103"/>
      <c r="S1010" s="103"/>
      <c r="T1010" s="103"/>
      <c r="U1010" s="103"/>
      <c r="V1010" s="103"/>
      <c r="W1010" s="103"/>
      <c r="X1010" s="103"/>
      <c r="Y1010" s="103"/>
      <c r="Z1010" s="103"/>
    </row>
  </sheetData>
  <mergeCells count="56">
    <mergeCell ref="A1:N1"/>
    <mergeCell ref="A2:B2"/>
    <mergeCell ref="E2:G2"/>
    <mergeCell ref="A3:B3"/>
    <mergeCell ref="E3:G3"/>
    <mergeCell ref="A4:B4"/>
    <mergeCell ref="E4:G4"/>
    <mergeCell ref="H4:N4"/>
    <mergeCell ref="A5:B5"/>
    <mergeCell ref="E5:G5"/>
    <mergeCell ref="A6:B6"/>
    <mergeCell ref="E6:G6"/>
    <mergeCell ref="A7:B7"/>
    <mergeCell ref="E7:G7"/>
    <mergeCell ref="H7:N7"/>
    <mergeCell ref="A8:N8"/>
    <mergeCell ref="A9:E9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</mergeCells>
  <pageMargins left="0.196527777777778" right="0.156944444444444" top="0.118055555555556" bottom="0" header="0.0784722222222222" footer="0"/>
  <pageSetup paperSize="9" scale="75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439393939394" defaultRowHeight="15" customHeight="1"/>
  <cols>
    <col min="1" max="1" width="6.42424242424242" customWidth="1"/>
    <col min="2" max="2" width="17.4242424242424" customWidth="1"/>
    <col min="3" max="3" width="27.7121212121212" customWidth="1"/>
    <col min="4" max="4" width="31" customWidth="1"/>
    <col min="5" max="6" width="7.71212121212121" customWidth="1"/>
    <col min="7" max="25" width="7.42424242424242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93</v>
      </c>
      <c r="B2" s="4"/>
      <c r="C2" s="9" t="s">
        <v>94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95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96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97</v>
      </c>
      <c r="Q3" s="6"/>
      <c r="R3" s="6"/>
      <c r="S3" s="4"/>
      <c r="T3" s="9" t="s">
        <v>98</v>
      </c>
      <c r="U3" s="6"/>
      <c r="V3" s="6"/>
      <c r="W3" s="6"/>
      <c r="X3" s="6"/>
      <c r="Y3" s="4"/>
      <c r="Z3" s="137"/>
    </row>
    <row r="4" ht="15.75" customHeight="1" spans="1:26">
      <c r="A4" s="65" t="s">
        <v>4</v>
      </c>
      <c r="B4" s="4"/>
      <c r="C4" s="9" t="s">
        <v>99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100</v>
      </c>
      <c r="Q4" s="6"/>
      <c r="R4" s="6"/>
      <c r="S4" s="4"/>
      <c r="T4" s="9" t="s">
        <v>101</v>
      </c>
      <c r="U4" s="6"/>
      <c r="V4" s="6"/>
      <c r="W4" s="6"/>
      <c r="X4" s="6"/>
      <c r="Y4" s="4"/>
      <c r="Z4" s="137"/>
    </row>
    <row r="5" ht="15.75" customHeight="1" spans="1:26">
      <c r="A5" s="65" t="s">
        <v>7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102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41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103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15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17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18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19</v>
      </c>
      <c r="B9" s="71" t="s">
        <v>20</v>
      </c>
      <c r="C9" s="49"/>
      <c r="D9" s="72" t="s">
        <v>21</v>
      </c>
      <c r="E9" s="73" t="s">
        <v>22</v>
      </c>
      <c r="F9" s="74"/>
      <c r="G9" s="75"/>
      <c r="H9" s="76" t="s">
        <v>104</v>
      </c>
      <c r="I9" s="105" t="s">
        <v>105</v>
      </c>
      <c r="J9" s="105"/>
      <c r="K9" s="105" t="s">
        <v>105</v>
      </c>
      <c r="L9" s="106" t="s">
        <v>106</v>
      </c>
      <c r="M9" s="105" t="s">
        <v>105</v>
      </c>
      <c r="N9" s="105"/>
      <c r="O9" s="105" t="s">
        <v>105</v>
      </c>
      <c r="P9" s="107" t="s">
        <v>107</v>
      </c>
      <c r="Q9" s="105" t="s">
        <v>105</v>
      </c>
      <c r="R9" s="105"/>
      <c r="S9" s="105" t="s">
        <v>105</v>
      </c>
      <c r="T9" s="123" t="s">
        <v>108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109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110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111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112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113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114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115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116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78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117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118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119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120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121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122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123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124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125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126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127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128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129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130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131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scale="46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39393939394" defaultRowHeight="15" customHeight="1"/>
  <cols>
    <col min="1" max="2" width="11" customWidth="1"/>
    <col min="3" max="3" width="8.28030303030303" customWidth="1"/>
    <col min="4" max="4" width="28.1439393939394" customWidth="1"/>
    <col min="5" max="5" width="25.7121212121212" customWidth="1"/>
    <col min="6" max="6" width="10.7121212121212" customWidth="1"/>
    <col min="7" max="7" width="11.7121212121212" customWidth="1"/>
    <col min="8" max="10" width="8.7121212121212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93</v>
      </c>
      <c r="B2" s="4"/>
      <c r="C2" s="5" t="e">
        <f>#REF!</f>
        <v>#REF!</v>
      </c>
      <c r="D2" s="6"/>
      <c r="E2" s="4"/>
      <c r="F2" s="3" t="s">
        <v>95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96</v>
      </c>
      <c r="B3" s="4"/>
      <c r="C3" s="5" t="e">
        <f>#REF!</f>
        <v>#REF!</v>
      </c>
      <c r="D3" s="6"/>
      <c r="E3" s="4"/>
      <c r="F3" s="3" t="s">
        <v>97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100</v>
      </c>
      <c r="G4" s="8"/>
      <c r="H4" s="9" t="s">
        <v>101</v>
      </c>
      <c r="I4" s="6"/>
      <c r="J4" s="6"/>
      <c r="K4" s="4"/>
    </row>
    <row r="5" ht="15.75" customHeight="1" spans="1:11">
      <c r="A5" s="3" t="s">
        <v>7</v>
      </c>
      <c r="B5" s="4"/>
      <c r="C5" s="5" t="e">
        <f>#REF!</f>
        <v>#REF!</v>
      </c>
      <c r="D5" s="6"/>
      <c r="E5" s="4"/>
      <c r="F5" s="3" t="s">
        <v>102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41</v>
      </c>
      <c r="B6" s="4"/>
      <c r="C6" s="5" t="e">
        <f>#REF!</f>
        <v>#REF!</v>
      </c>
      <c r="D6" s="6"/>
      <c r="E6" s="4"/>
      <c r="F6" s="3" t="s">
        <v>103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132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19</v>
      </c>
      <c r="B8" s="12" t="s">
        <v>20</v>
      </c>
      <c r="C8" s="6"/>
      <c r="D8" s="4"/>
      <c r="E8" s="12" t="s">
        <v>21</v>
      </c>
      <c r="F8" s="11" t="s">
        <v>133</v>
      </c>
      <c r="G8" s="13" t="s">
        <v>134</v>
      </c>
      <c r="H8" s="11" t="s">
        <v>135</v>
      </c>
      <c r="I8" s="11" t="s">
        <v>136</v>
      </c>
      <c r="J8" s="50" t="s">
        <v>137</v>
      </c>
      <c r="K8" s="11" t="s">
        <v>138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139</v>
      </c>
      <c r="B9" s="15" t="s">
        <v>140</v>
      </c>
      <c r="C9" s="6"/>
      <c r="D9" s="4"/>
      <c r="E9" s="16" t="s">
        <v>141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142</v>
      </c>
      <c r="B10" s="15" t="s">
        <v>143</v>
      </c>
      <c r="C10" s="6"/>
      <c r="D10" s="4"/>
      <c r="E10" s="20" t="s">
        <v>144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145</v>
      </c>
    </row>
    <row r="11" ht="15.75" customHeight="1" spans="1:11">
      <c r="A11" s="14" t="s">
        <v>146</v>
      </c>
      <c r="B11" s="15" t="s">
        <v>147</v>
      </c>
      <c r="C11" s="6"/>
      <c r="D11" s="4"/>
      <c r="E11" s="20" t="s">
        <v>148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149</v>
      </c>
    </row>
    <row r="12" ht="15.75" customHeight="1" spans="1:11">
      <c r="A12" s="14" t="s">
        <v>150</v>
      </c>
      <c r="B12" s="15" t="s">
        <v>151</v>
      </c>
      <c r="C12" s="6"/>
      <c r="D12" s="4"/>
      <c r="E12" s="20" t="s">
        <v>152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153</v>
      </c>
    </row>
    <row r="13" ht="15.75" customHeight="1" spans="1:11">
      <c r="A13" s="14" t="s">
        <v>154</v>
      </c>
      <c r="B13" s="22" t="s">
        <v>155</v>
      </c>
      <c r="C13" s="6"/>
      <c r="D13" s="4"/>
      <c r="E13" s="23" t="s">
        <v>156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157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145</v>
      </c>
    </row>
    <row r="15" ht="15.75" customHeight="1" spans="1:11">
      <c r="A15" s="14" t="s">
        <v>158</v>
      </c>
      <c r="B15" s="22" t="s">
        <v>159</v>
      </c>
      <c r="C15" s="6"/>
      <c r="D15" s="4"/>
      <c r="E15" s="20" t="s">
        <v>160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145</v>
      </c>
    </row>
    <row r="16" ht="15.75" customHeight="1" spans="1:11">
      <c r="A16" s="14" t="s">
        <v>161</v>
      </c>
      <c r="B16" s="22" t="s">
        <v>162</v>
      </c>
      <c r="C16" s="6"/>
      <c r="D16" s="4"/>
      <c r="E16" s="20" t="s">
        <v>163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164</v>
      </c>
      <c r="B17" s="22" t="s">
        <v>165</v>
      </c>
      <c r="C17" s="6"/>
      <c r="D17" s="4"/>
      <c r="E17" s="20" t="s">
        <v>166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145</v>
      </c>
    </row>
    <row r="18" ht="15.75" customHeight="1" spans="1:11">
      <c r="A18" s="14" t="s">
        <v>167</v>
      </c>
      <c r="B18" s="22" t="s">
        <v>168</v>
      </c>
      <c r="C18" s="6"/>
      <c r="D18" s="4"/>
      <c r="E18" s="20" t="s">
        <v>169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145</v>
      </c>
    </row>
    <row r="19" ht="15.75" customHeight="1" spans="1:11">
      <c r="A19" s="14" t="s">
        <v>170</v>
      </c>
      <c r="B19" s="22" t="s">
        <v>171</v>
      </c>
      <c r="C19" s="6"/>
      <c r="D19" s="4"/>
      <c r="E19" s="22" t="s">
        <v>172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149</v>
      </c>
    </row>
    <row r="20" ht="15.75" customHeight="1" spans="1:11">
      <c r="A20" s="24" t="s">
        <v>173</v>
      </c>
      <c r="B20" s="22" t="s">
        <v>174</v>
      </c>
      <c r="C20" s="6"/>
      <c r="D20" s="4"/>
      <c r="E20" s="25" t="s">
        <v>175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149</v>
      </c>
    </row>
    <row r="21" ht="15.75" customHeight="1" spans="1:11">
      <c r="A21" s="14" t="s">
        <v>176</v>
      </c>
      <c r="B21" s="22" t="s">
        <v>177</v>
      </c>
      <c r="C21" s="6"/>
      <c r="D21" s="4"/>
      <c r="E21" s="23" t="s">
        <v>178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179</v>
      </c>
      <c r="B22" s="22" t="s">
        <v>180</v>
      </c>
      <c r="C22" s="6"/>
      <c r="D22" s="4"/>
      <c r="E22" s="14" t="s">
        <v>181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145</v>
      </c>
    </row>
    <row r="23" ht="15.75" customHeight="1" spans="1:11">
      <c r="A23" s="24" t="s">
        <v>182</v>
      </c>
      <c r="B23" s="22" t="s">
        <v>183</v>
      </c>
      <c r="C23" s="6"/>
      <c r="D23" s="4"/>
      <c r="E23" s="14" t="s">
        <v>184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185</v>
      </c>
      <c r="B24" s="22" t="s">
        <v>186</v>
      </c>
      <c r="C24" s="6"/>
      <c r="D24" s="4"/>
      <c r="E24" s="14" t="s">
        <v>187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188</v>
      </c>
      <c r="B25" s="22" t="s">
        <v>189</v>
      </c>
      <c r="C25" s="6"/>
      <c r="D25" s="4"/>
      <c r="E25" s="14" t="s">
        <v>190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149</v>
      </c>
    </row>
    <row r="26" ht="15.75" customHeight="1" spans="1:11">
      <c r="A26" s="24" t="s">
        <v>191</v>
      </c>
      <c r="B26" s="22" t="s">
        <v>192</v>
      </c>
      <c r="C26" s="6"/>
      <c r="D26" s="4"/>
      <c r="E26" s="14" t="s">
        <v>193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145</v>
      </c>
    </row>
    <row r="27" ht="15.75" customHeight="1" spans="1:11">
      <c r="A27" s="24"/>
      <c r="B27" s="22" t="s">
        <v>194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145</v>
      </c>
    </row>
    <row r="28" ht="15.75" customHeight="1" spans="1:11">
      <c r="A28" s="24"/>
      <c r="B28" s="22" t="s">
        <v>195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145</v>
      </c>
    </row>
    <row r="29" ht="15.75" customHeight="1" spans="1:11">
      <c r="A29" s="24" t="s">
        <v>196</v>
      </c>
      <c r="B29" s="22" t="s">
        <v>197</v>
      </c>
      <c r="C29" s="6"/>
      <c r="D29" s="4"/>
      <c r="E29" s="14" t="s">
        <v>198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199</v>
      </c>
      <c r="B30" s="22" t="s">
        <v>200</v>
      </c>
      <c r="C30" s="6"/>
      <c r="D30" s="4"/>
      <c r="E30" s="14" t="s">
        <v>201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145</v>
      </c>
    </row>
    <row r="31" ht="15.75" customHeight="1" spans="1:11">
      <c r="A31" s="24" t="s">
        <v>202</v>
      </c>
      <c r="B31" s="22" t="s">
        <v>203</v>
      </c>
      <c r="C31" s="6"/>
      <c r="D31" s="4"/>
      <c r="E31" s="14" t="s">
        <v>204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205</v>
      </c>
      <c r="B32" s="22" t="s">
        <v>206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153</v>
      </c>
    </row>
    <row r="33" ht="15.75" customHeight="1" spans="1:11">
      <c r="A33" s="26" t="s">
        <v>207</v>
      </c>
      <c r="B33" s="22" t="s">
        <v>208</v>
      </c>
      <c r="C33" s="6"/>
      <c r="D33" s="4"/>
      <c r="E33" s="28" t="s">
        <v>83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153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209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210</v>
      </c>
      <c r="B37" s="34"/>
      <c r="C37" s="34"/>
      <c r="D37" s="34"/>
      <c r="E37" s="35"/>
      <c r="F37" s="36" t="s">
        <v>211</v>
      </c>
      <c r="G37" s="34"/>
      <c r="H37" s="34"/>
      <c r="I37" s="34"/>
      <c r="J37" s="34"/>
      <c r="K37" s="55"/>
    </row>
    <row r="38" ht="15.75" customHeight="1" spans="1:11">
      <c r="A38" s="37" t="s">
        <v>212</v>
      </c>
      <c r="B38" s="6"/>
      <c r="C38" s="6"/>
      <c r="D38" s="6"/>
      <c r="E38" s="4"/>
      <c r="F38" s="38" t="s">
        <v>213</v>
      </c>
      <c r="G38" s="6"/>
      <c r="H38" s="6"/>
      <c r="I38" s="6"/>
      <c r="J38" s="6"/>
      <c r="K38" s="56"/>
    </row>
    <row r="39" ht="15.75" customHeight="1" spans="1:11">
      <c r="A39" s="39" t="s">
        <v>214</v>
      </c>
      <c r="B39" s="40"/>
      <c r="C39" s="40"/>
      <c r="D39" s="40"/>
      <c r="E39" s="41"/>
      <c r="F39" s="42" t="s">
        <v>215</v>
      </c>
      <c r="G39" s="40"/>
      <c r="H39" s="40"/>
      <c r="I39" s="40"/>
      <c r="J39" s="40"/>
      <c r="K39" s="57"/>
    </row>
    <row r="40" ht="15.75" customHeight="1" spans="1:11">
      <c r="A40" s="43" t="s">
        <v>216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217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218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219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220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221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scale="30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439393939394" defaultRowHeight="15" customHeight="1"/>
  <cols>
    <col min="1" max="2" width="11" customWidth="1"/>
    <col min="3" max="3" width="8.28030303030303" customWidth="1"/>
    <col min="4" max="4" width="28.1439393939394" customWidth="1"/>
    <col min="5" max="5" width="25.7121212121212" customWidth="1"/>
    <col min="6" max="6" width="10.7121212121212" customWidth="1"/>
    <col min="7" max="7" width="11.7121212121212" customWidth="1"/>
    <col min="8" max="10" width="8.71212121212121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93</v>
      </c>
      <c r="B2" s="4"/>
      <c r="C2" s="5" t="e">
        <f>#REF!</f>
        <v>#REF!</v>
      </c>
      <c r="D2" s="6"/>
      <c r="E2" s="4"/>
      <c r="F2" s="3" t="s">
        <v>95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96</v>
      </c>
      <c r="B3" s="4"/>
      <c r="C3" s="5" t="e">
        <f>#REF!</f>
        <v>#REF!</v>
      </c>
      <c r="D3" s="6"/>
      <c r="E3" s="4"/>
      <c r="F3" s="3" t="s">
        <v>97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100</v>
      </c>
      <c r="G4" s="8"/>
      <c r="H4" s="9" t="s">
        <v>101</v>
      </c>
      <c r="I4" s="6"/>
      <c r="J4" s="6"/>
      <c r="K4" s="4"/>
    </row>
    <row r="5" ht="15.75" customHeight="1" spans="1:11">
      <c r="A5" s="3" t="s">
        <v>7</v>
      </c>
      <c r="B5" s="4"/>
      <c r="C5" s="5" t="e">
        <f>#REF!</f>
        <v>#REF!</v>
      </c>
      <c r="D5" s="6"/>
      <c r="E5" s="4"/>
      <c r="F5" s="3" t="s">
        <v>102</v>
      </c>
      <c r="G5" s="4"/>
      <c r="H5" s="9" t="s">
        <v>30</v>
      </c>
      <c r="I5" s="6"/>
      <c r="J5" s="6"/>
      <c r="K5" s="4"/>
    </row>
    <row r="6" ht="15.75" customHeight="1" spans="1:11">
      <c r="A6" s="3" t="s">
        <v>41</v>
      </c>
      <c r="B6" s="4"/>
      <c r="C6" s="5" t="e">
        <f>#REF!</f>
        <v>#REF!</v>
      </c>
      <c r="D6" s="6"/>
      <c r="E6" s="4"/>
      <c r="F6" s="3" t="s">
        <v>103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132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19</v>
      </c>
      <c r="B8" s="12" t="s">
        <v>20</v>
      </c>
      <c r="C8" s="6"/>
      <c r="D8" s="4"/>
      <c r="E8" s="12" t="s">
        <v>21</v>
      </c>
      <c r="F8" s="11" t="s">
        <v>133</v>
      </c>
      <c r="G8" s="13" t="s">
        <v>134</v>
      </c>
      <c r="H8" s="11" t="s">
        <v>135</v>
      </c>
      <c r="I8" s="11" t="s">
        <v>136</v>
      </c>
      <c r="J8" s="50" t="s">
        <v>137</v>
      </c>
      <c r="K8" s="11" t="s">
        <v>138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139</v>
      </c>
      <c r="B9" s="15" t="s">
        <v>140</v>
      </c>
      <c r="C9" s="6"/>
      <c r="D9" s="4"/>
      <c r="E9" s="16" t="s">
        <v>141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149</v>
      </c>
    </row>
    <row r="10" ht="15.75" customHeight="1" spans="1:11">
      <c r="A10" s="14" t="s">
        <v>142</v>
      </c>
      <c r="B10" s="15" t="s">
        <v>143</v>
      </c>
      <c r="C10" s="6"/>
      <c r="D10" s="4"/>
      <c r="E10" s="20" t="s">
        <v>144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149</v>
      </c>
    </row>
    <row r="11" ht="15.75" customHeight="1" spans="1:11">
      <c r="A11" s="14" t="s">
        <v>146</v>
      </c>
      <c r="B11" s="15" t="s">
        <v>147</v>
      </c>
      <c r="C11" s="6"/>
      <c r="D11" s="4"/>
      <c r="E11" s="20" t="s">
        <v>148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149</v>
      </c>
    </row>
    <row r="12" ht="15.75" customHeight="1" spans="1:11">
      <c r="A12" s="14" t="s">
        <v>150</v>
      </c>
      <c r="B12" s="15" t="s">
        <v>151</v>
      </c>
      <c r="C12" s="6"/>
      <c r="D12" s="4"/>
      <c r="E12" s="20" t="s">
        <v>152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149</v>
      </c>
    </row>
    <row r="13" ht="15.75" customHeight="1" spans="1:11">
      <c r="A13" s="14" t="s">
        <v>154</v>
      </c>
      <c r="B13" s="22" t="s">
        <v>155</v>
      </c>
      <c r="C13" s="6"/>
      <c r="D13" s="4"/>
      <c r="E13" s="23" t="s">
        <v>156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149</v>
      </c>
    </row>
    <row r="14" ht="15.75" customHeight="1" spans="1:11">
      <c r="A14" s="14"/>
      <c r="B14" s="22" t="s">
        <v>157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153</v>
      </c>
    </row>
    <row r="15" ht="15.75" customHeight="1" spans="1:11">
      <c r="A15" s="14" t="s">
        <v>158</v>
      </c>
      <c r="B15" s="22" t="s">
        <v>159</v>
      </c>
      <c r="C15" s="6"/>
      <c r="D15" s="4"/>
      <c r="E15" s="20" t="s">
        <v>160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145</v>
      </c>
    </row>
    <row r="16" ht="15.75" customHeight="1" spans="1:11">
      <c r="A16" s="14" t="s">
        <v>161</v>
      </c>
      <c r="B16" s="22" t="s">
        <v>162</v>
      </c>
      <c r="C16" s="6"/>
      <c r="D16" s="4"/>
      <c r="E16" s="20" t="s">
        <v>163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222</v>
      </c>
    </row>
    <row r="17" ht="15.75" customHeight="1" spans="1:11">
      <c r="A17" s="14" t="s">
        <v>164</v>
      </c>
      <c r="B17" s="22" t="s">
        <v>165</v>
      </c>
      <c r="C17" s="6"/>
      <c r="D17" s="4"/>
      <c r="E17" s="20" t="s">
        <v>166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149</v>
      </c>
    </row>
    <row r="18" ht="15.75" customHeight="1" spans="1:11">
      <c r="A18" s="14" t="s">
        <v>167</v>
      </c>
      <c r="B18" s="22" t="s">
        <v>168</v>
      </c>
      <c r="C18" s="6"/>
      <c r="D18" s="4"/>
      <c r="E18" s="20" t="s">
        <v>169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149</v>
      </c>
    </row>
    <row r="19" ht="15.75" customHeight="1" spans="1:11">
      <c r="A19" s="14" t="s">
        <v>170</v>
      </c>
      <c r="B19" s="22" t="s">
        <v>171</v>
      </c>
      <c r="C19" s="6"/>
      <c r="D19" s="4"/>
      <c r="E19" s="22" t="s">
        <v>172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149</v>
      </c>
    </row>
    <row r="20" ht="15.75" customHeight="1" spans="1:11">
      <c r="A20" s="24" t="s">
        <v>173</v>
      </c>
      <c r="B20" s="22" t="s">
        <v>174</v>
      </c>
      <c r="C20" s="6"/>
      <c r="D20" s="4"/>
      <c r="E20" s="25" t="s">
        <v>175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149</v>
      </c>
    </row>
    <row r="21" ht="15.75" customHeight="1" spans="1:11">
      <c r="A21" s="14" t="s">
        <v>176</v>
      </c>
      <c r="B21" s="22" t="s">
        <v>177</v>
      </c>
      <c r="C21" s="6"/>
      <c r="D21" s="4"/>
      <c r="E21" s="23" t="s">
        <v>178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149</v>
      </c>
    </row>
    <row r="22" ht="15.75" customHeight="1" spans="1:11">
      <c r="A22" s="14" t="s">
        <v>179</v>
      </c>
      <c r="B22" s="22" t="s">
        <v>180</v>
      </c>
      <c r="C22" s="6"/>
      <c r="D22" s="4"/>
      <c r="E22" s="14" t="s">
        <v>181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149</v>
      </c>
    </row>
    <row r="23" ht="15.75" customHeight="1" spans="1:11">
      <c r="A23" s="24" t="s">
        <v>182</v>
      </c>
      <c r="B23" s="22" t="s">
        <v>183</v>
      </c>
      <c r="C23" s="6"/>
      <c r="D23" s="4"/>
      <c r="E23" s="14" t="s">
        <v>184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185</v>
      </c>
      <c r="B24" s="22" t="s">
        <v>186</v>
      </c>
      <c r="C24" s="6"/>
      <c r="D24" s="4"/>
      <c r="E24" s="14" t="s">
        <v>187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188</v>
      </c>
      <c r="B25" s="22" t="s">
        <v>189</v>
      </c>
      <c r="C25" s="6"/>
      <c r="D25" s="4"/>
      <c r="E25" s="14" t="s">
        <v>190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191</v>
      </c>
      <c r="B26" s="22" t="s">
        <v>192</v>
      </c>
      <c r="C26" s="6"/>
      <c r="D26" s="4"/>
      <c r="E26" s="14" t="s">
        <v>193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149</v>
      </c>
    </row>
    <row r="27" ht="15.75" customHeight="1" spans="1:11">
      <c r="A27" s="24"/>
      <c r="B27" s="22" t="s">
        <v>194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145</v>
      </c>
    </row>
    <row r="28" ht="15.75" customHeight="1" spans="1:11">
      <c r="A28" s="24"/>
      <c r="B28" s="22" t="s">
        <v>195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145</v>
      </c>
    </row>
    <row r="29" ht="15.75" customHeight="1" spans="1:11">
      <c r="A29" s="24" t="s">
        <v>196</v>
      </c>
      <c r="B29" s="22" t="s">
        <v>197</v>
      </c>
      <c r="C29" s="6"/>
      <c r="D29" s="4"/>
      <c r="E29" s="14" t="s">
        <v>198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149</v>
      </c>
    </row>
    <row r="30" ht="15.75" customHeight="1" spans="1:11">
      <c r="A30" s="24" t="s">
        <v>199</v>
      </c>
      <c r="B30" s="22" t="s">
        <v>200</v>
      </c>
      <c r="C30" s="6"/>
      <c r="D30" s="4"/>
      <c r="E30" s="14" t="s">
        <v>201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149</v>
      </c>
    </row>
    <row r="31" ht="15.75" customHeight="1" spans="1:11">
      <c r="A31" s="24" t="s">
        <v>202</v>
      </c>
      <c r="B31" s="22" t="s">
        <v>203</v>
      </c>
      <c r="C31" s="6"/>
      <c r="D31" s="4"/>
      <c r="E31" s="14" t="s">
        <v>204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149</v>
      </c>
    </row>
    <row r="32" ht="15.75" customHeight="1" spans="1:11">
      <c r="A32" s="26" t="s">
        <v>205</v>
      </c>
      <c r="B32" s="22" t="s">
        <v>206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149</v>
      </c>
    </row>
    <row r="33" ht="15.75" customHeight="1" spans="1:11">
      <c r="A33" s="26" t="s">
        <v>207</v>
      </c>
      <c r="B33" s="22" t="s">
        <v>208</v>
      </c>
      <c r="C33" s="6"/>
      <c r="D33" s="4"/>
      <c r="E33" s="28" t="s">
        <v>83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149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209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210</v>
      </c>
      <c r="B37" s="34"/>
      <c r="C37" s="34"/>
      <c r="D37" s="34"/>
      <c r="E37" s="35"/>
      <c r="F37" s="36" t="s">
        <v>223</v>
      </c>
      <c r="G37" s="34"/>
      <c r="H37" s="34"/>
      <c r="I37" s="34"/>
      <c r="J37" s="34"/>
      <c r="K37" s="55"/>
    </row>
    <row r="38" ht="15.75" customHeight="1" spans="1:11">
      <c r="A38" s="37" t="s">
        <v>212</v>
      </c>
      <c r="B38" s="6"/>
      <c r="C38" s="6"/>
      <c r="D38" s="6"/>
      <c r="E38" s="4"/>
      <c r="F38" s="38" t="s">
        <v>213</v>
      </c>
      <c r="G38" s="6"/>
      <c r="H38" s="6"/>
      <c r="I38" s="6"/>
      <c r="J38" s="6"/>
      <c r="K38" s="56"/>
    </row>
    <row r="39" ht="15.75" customHeight="1" spans="1:11">
      <c r="A39" s="39" t="s">
        <v>214</v>
      </c>
      <c r="B39" s="40"/>
      <c r="C39" s="40"/>
      <c r="D39" s="40"/>
      <c r="E39" s="41"/>
      <c r="F39" s="42" t="s">
        <v>215</v>
      </c>
      <c r="G39" s="40"/>
      <c r="H39" s="40"/>
      <c r="I39" s="40"/>
      <c r="J39" s="40"/>
      <c r="K39" s="57"/>
    </row>
    <row r="40" ht="15.75" customHeight="1" spans="1:11">
      <c r="A40" s="43" t="s">
        <v>216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217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218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219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220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221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scale="27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GRADED SPECS 4-21-23</vt:lpstr>
      <vt:lpstr>GRADED SPECS 4-21-23 (cm)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</cp:lastModifiedBy>
  <dcterms:created xsi:type="dcterms:W3CDTF">2021-03-19T05:51:00Z</dcterms:created>
  <dcterms:modified xsi:type="dcterms:W3CDTF">2023-07-01T01:46:22Z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65BD290D7B014ED58B0DE77EF2C99143</vt:lpwstr>
  </property>
</Properties>
</file>