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52" windowHeight="11055" activeTab="3"/>
  </bookViews>
  <sheets>
    <sheet name="XS-XXL" sheetId="1" r:id="rId1"/>
    <sheet name="XS-XXL (CM)" sheetId="4" r:id="rId2"/>
    <sheet name="1X-3X" sheetId="2" r:id="rId3"/>
    <sheet name="1X-3X (CM)" sheetId="5" r:id="rId4"/>
  </sheets>
  <externalReferences>
    <externalReference r:id="rId5"/>
  </externalReferences>
  <definedNames>
    <definedName name="_xlnm.Print_Area" localSheetId="0">'XS-XXL'!$A$1:$M$31</definedName>
    <definedName name="_xlnm.Print_Area" localSheetId="1">'XS-XXL (CM)'!$A$1:$M$31</definedName>
    <definedName name="_xlnm.Print_Area" localSheetId="2">'1X-3X'!$A$1:$O$35</definedName>
    <definedName name="_xlnm.Print_Area" localSheetId="3">'1X-3X (CM)'!$A$1:$O$35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<sst xmlns="http://schemas.openxmlformats.org/spreadsheetml/2006/main" count="316" uniqueCount="101">
  <si>
    <t>GRADED SPEC PAGE</t>
  </si>
  <si>
    <t>STYLE #:</t>
  </si>
  <si>
    <t>BG5232</t>
  </si>
  <si>
    <t>BRAND:</t>
  </si>
  <si>
    <t>STYLE NAME:</t>
  </si>
  <si>
    <t>ANNE DRESS</t>
  </si>
  <si>
    <t>LEAD DESIGNER:</t>
  </si>
  <si>
    <t>SARAH PUNTER</t>
  </si>
  <si>
    <t>CALENDAR:</t>
  </si>
  <si>
    <t>REF EXISTING BLOCK / SAMPLE</t>
  </si>
  <si>
    <t>STYLE NUMBER:</t>
  </si>
  <si>
    <t>TP COMPLETED BY:</t>
  </si>
  <si>
    <t>DIANE CARD</t>
  </si>
  <si>
    <t>SEASON:</t>
  </si>
  <si>
    <t>SPRING 25</t>
  </si>
  <si>
    <t>TECH DESIGNER/PM:</t>
  </si>
  <si>
    <t>SOFIA/ ESTHER (REG)/ MAYRA (CURVE)</t>
  </si>
  <si>
    <t>DELIVERY:</t>
  </si>
  <si>
    <t>N/A</t>
  </si>
  <si>
    <t>VENDOR:</t>
  </si>
  <si>
    <t>SMALL</t>
  </si>
  <si>
    <t>REF PATTERN SENT:</t>
  </si>
  <si>
    <t>YES</t>
  </si>
  <si>
    <t>SIZE RANGE:</t>
  </si>
  <si>
    <t>XXS-XXL</t>
  </si>
  <si>
    <t>COLORWAY:</t>
  </si>
  <si>
    <t>ANY AVAILABLE</t>
  </si>
  <si>
    <t>PO #:</t>
  </si>
  <si>
    <t>POINT OF MEASURE
(TOTAL CIRCUMFERENCE)</t>
  </si>
  <si>
    <t>TOL +/-</t>
  </si>
  <si>
    <t>XXS</t>
  </si>
  <si>
    <t>XS</t>
  </si>
  <si>
    <t>S</t>
  </si>
  <si>
    <t>M</t>
  </si>
  <si>
    <t>L</t>
  </si>
  <si>
    <t>XL</t>
  </si>
  <si>
    <t>XXL</t>
  </si>
  <si>
    <t>BODICE CENTER FRONT LENGTH TO WAIST SEAM</t>
  </si>
  <si>
    <t>前中上身长-到腰缝</t>
  </si>
  <si>
    <t>FRONT PRINCESS SEAM LENGTH ALONG SEAM</t>
  </si>
  <si>
    <t>前公主缝长-沿缝</t>
  </si>
  <si>
    <t>FRONT NECK DROP (HPB TO CF EDGE)</t>
  </si>
  <si>
    <t>前领滴</t>
  </si>
  <si>
    <t>BODICE SIDE SEAM LENGTH TO WAIST SEAM</t>
  </si>
  <si>
    <t>上身侧公主缝长-沿缝</t>
  </si>
  <si>
    <t>BODICE CENTER BACK LENGTH TO WAIST SEAM</t>
  </si>
  <si>
    <t>后中上身长-沿缝</t>
  </si>
  <si>
    <t>SKIRT FRONT LENGTH FROM WAIST SEAM  TO HEM EDGE AT CF</t>
  </si>
  <si>
    <t>前中下裙长</t>
  </si>
  <si>
    <t>SKIRT SIDE SEAM  LENGTH FROM WAIST SEAM  TO HEM EDGE AT SS</t>
  </si>
  <si>
    <t>侧缝裙长</t>
  </si>
  <si>
    <t>SKIRT BACK  LENGTH FROM WAIST SEAM  TO HEM EDGE AT CB</t>
  </si>
  <si>
    <t>后中下裙长</t>
  </si>
  <si>
    <t>LINING LENGTH DIFFERENCE FROM SELF</t>
  </si>
  <si>
    <t>里布比面布短</t>
  </si>
  <si>
    <t>"NECK" WIDTH/ DISTANCE BETWEEN HPS</t>
  </si>
  <si>
    <t>领宽，肩高点间距</t>
  </si>
  <si>
    <t>BACK TOP EDGE ALONG SEAM (HALF)</t>
  </si>
  <si>
    <t>后领沿边量，一半</t>
  </si>
  <si>
    <t>CHEST CIRCUMFERENCE AT APEX FROM CF TO CB ALONG NATURAL CURVES</t>
  </si>
  <si>
    <t>胸围，胸高点量，前中到后中自然弧度量</t>
  </si>
  <si>
    <t>WAIST AT WAIST SEAM STRAIGHT SS TO SS</t>
  </si>
  <si>
    <t>腰围</t>
  </si>
  <si>
    <t>LOW HIPS 8 1/2” FROM WAIST SEAM STRAIGHT SS TO SS</t>
  </si>
  <si>
    <t>臀围尺寸，腰缝下8 1/2”，侧缝到侧缝直量</t>
  </si>
  <si>
    <t>BOTTOM EDGE/ SWEEP ALONG CURVE ( SELF)</t>
  </si>
  <si>
    <t>面布摆围</t>
  </si>
  <si>
    <t>BOTTOM EDGE/ SWEEP ALONG CURVE (LINING)</t>
  </si>
  <si>
    <t>里布摆围</t>
  </si>
  <si>
    <t>DETACHABLE SHOULDER STRAP LENGTH</t>
  </si>
  <si>
    <t>可拆除肩带长</t>
  </si>
  <si>
    <t>ADJUSTABLE OVERLAP LENGTH</t>
  </si>
  <si>
    <t>可调节长度</t>
  </si>
  <si>
    <t>ZIPPER LENGTH</t>
  </si>
  <si>
    <t>拉链长</t>
  </si>
  <si>
    <t>PRINCESS SEAM BONING LENGTH</t>
  </si>
  <si>
    <t>公主缝鱼骨长</t>
  </si>
  <si>
    <t>SIDE SEAM BONING LENGTH</t>
  </si>
  <si>
    <t>侧缝鱼骨长</t>
  </si>
  <si>
    <t>BACK SIDE PANEL BONING LENGTH</t>
  </si>
  <si>
    <t>后片鱼骨长</t>
  </si>
  <si>
    <t>HEM HEIGHT</t>
  </si>
  <si>
    <t>底摆高</t>
  </si>
  <si>
    <t>0X</t>
  </si>
  <si>
    <t>1X</t>
  </si>
  <si>
    <t>2X</t>
  </si>
  <si>
    <t>3X</t>
  </si>
  <si>
    <t xml:space="preserve">BODICE SIDE SEAM LENGTH TO WAIST SEAM		</t>
  </si>
  <si>
    <t xml:space="preserve">BODICE CENTER BACK LENGTH TO WAIST SEAM		</t>
  </si>
  <si>
    <t xml:space="preserve">SKIRT FRONT LENGTH FROM WAIST SEAM  TO HEM EDGE AT CF		</t>
  </si>
  <si>
    <t xml:space="preserve">SKIRT SIDE SEAM  LENGTH FROM WAIST SEAM  TO HEM EDGE AT SS		</t>
  </si>
  <si>
    <t xml:space="preserve">SKIRT BACK  LENGTH FROM WAIST SEAM  TO HEM EDGE AT CB		</t>
  </si>
  <si>
    <t xml:space="preserve">LINING LENGTH DIFFERENCE FROM SELF		</t>
  </si>
  <si>
    <t>底边高</t>
  </si>
  <si>
    <t>FRONT TOP EDGE ALONG SEAM (FULL) FROM SS TO SS</t>
  </si>
  <si>
    <t>前领沿边量，侧缝到侧缝</t>
  </si>
  <si>
    <t>CHEST CIRCUMFERENCE AT A-PEX FROM CF TO CB ALONG NATURAL CURVES</t>
  </si>
  <si>
    <t>SWEEP SKIRT STRAIGHT - SLIT EDGES ALIGNED, FOLD TO SLIT EDGE (SELF)</t>
  </si>
  <si>
    <t>SWEEP SKIRT STRAIGHT - SLIT EDGES ALIGNED, FOLD TO SLIT EDGE (LINING)</t>
  </si>
  <si>
    <t>STRAP WIDTH</t>
  </si>
  <si>
    <t>肩带宽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</si>
</sst>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2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mm/dd/yy"/>
    <numFmt numFmtId="177" formatCode="m/d"/>
    <numFmt numFmtId="178" formatCode="0.00_ "/>
    <numFmt numFmtId="179" formatCode="m&quot;/&quot;d"/>
    <numFmt numFmtId="180" formatCode="#\ ?/?"/>
    <numFmt numFmtId="181" formatCode="#\ ?/?;\-?/?;0"/>
    <numFmt numFmtId="182" formatCode="#\ ??/??"/>
    <numFmt numFmtId="183" formatCode="#\ ??/16"/>
  </numFmts>
  <fonts count="56">
    <font>
      <sz val="11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b/>
      <sz val="18"/>
      <color rgb="FF000000"/>
      <name val="宋体"/>
      <charset val="134"/>
      <scheme val="minor"/>
    </font>
    <font>
      <b/>
      <sz val="14"/>
      <color rgb="FF000000"/>
      <name val="宋体"/>
      <charset val="134"/>
      <scheme val="minor"/>
    </font>
    <font>
      <sz val="14"/>
      <color rgb="FF000000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sz val="11"/>
      <color rgb="FF000000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9"/>
      <color rgb="FF000000"/>
      <name val="宋体"/>
      <charset val="134"/>
      <scheme val="minor"/>
    </font>
    <font>
      <sz val="10"/>
      <name val="宋体"/>
      <charset val="134"/>
      <scheme val="minor"/>
    </font>
    <font>
      <sz val="14"/>
      <name val="宋体"/>
      <charset val="134"/>
      <scheme val="minor"/>
    </font>
    <font>
      <sz val="9"/>
      <color rgb="FF7F7F7F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rgb="FFFF0000"/>
      <name val="Calibri"/>
      <charset val="134"/>
    </font>
    <font>
      <sz val="14"/>
      <color theme="1"/>
      <name val="Calibri"/>
      <charset val="134"/>
    </font>
    <font>
      <sz val="10"/>
      <color rgb="FFFF0000"/>
      <name val="宋体"/>
      <charset val="134"/>
      <scheme val="minor"/>
    </font>
    <font>
      <b/>
      <sz val="15"/>
      <color rgb="FF000000"/>
      <name val="宋体"/>
      <charset val="134"/>
      <scheme val="minor"/>
    </font>
    <font>
      <b/>
      <sz val="11"/>
      <color rgb="FF000000"/>
      <name val="宋体"/>
      <charset val="134"/>
      <scheme val="major"/>
    </font>
    <font>
      <b/>
      <sz val="10"/>
      <color rgb="FFFF0000"/>
      <name val="宋体"/>
      <charset val="134"/>
      <scheme val="major"/>
    </font>
    <font>
      <b/>
      <sz val="10"/>
      <color rgb="FF000000"/>
      <name val="宋体"/>
      <charset val="134"/>
      <scheme val="major"/>
    </font>
    <font>
      <sz val="10"/>
      <name val="宋体"/>
      <charset val="134"/>
      <scheme val="major"/>
    </font>
    <font>
      <b/>
      <sz val="14"/>
      <color rgb="FFFF0000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14"/>
      <color rgb="FFFF0000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7"/>
      <color rgb="FF000000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4"/>
      <color rgb="FF000000"/>
      <name val="Calibri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7F7F7F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FFE3D6"/>
        <bgColor indexed="64"/>
      </patternFill>
    </fill>
    <fill>
      <patternFill patternType="solid">
        <fgColor rgb="FFFFE3D6"/>
        <bgColor rgb="FFFBE4D5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5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thin">
        <color rgb="FF000000"/>
      </bottom>
      <diagonal/>
    </border>
    <border>
      <left/>
      <right style="thin">
        <color rgb="FF000000"/>
      </right>
      <top style="medium">
        <color auto="1"/>
      </top>
      <bottom style="thin">
        <color rgb="FF00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rgb="FF000000"/>
      </top>
      <bottom style="medium">
        <color auto="1"/>
      </bottom>
      <diagonal/>
    </border>
    <border>
      <left/>
      <right style="thin">
        <color auto="1"/>
      </right>
      <top style="thin">
        <color rgb="FF000000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rgb="FF000000"/>
      </right>
      <top/>
      <bottom style="thin">
        <color auto="1"/>
      </bottom>
      <diagonal/>
    </border>
    <border>
      <left/>
      <right style="thin">
        <color rgb="FF000000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8" borderId="43" applyNumberFormat="0" applyFon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44" applyNumberFormat="0" applyFill="0" applyAlignment="0" applyProtection="0">
      <alignment vertical="center"/>
    </xf>
    <xf numFmtId="0" fontId="43" fillId="0" borderId="44" applyNumberFormat="0" applyFill="0" applyAlignment="0" applyProtection="0">
      <alignment vertical="center"/>
    </xf>
    <xf numFmtId="0" fontId="44" fillId="0" borderId="45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9" borderId="46" applyNumberFormat="0" applyAlignment="0" applyProtection="0">
      <alignment vertical="center"/>
    </xf>
    <xf numFmtId="0" fontId="46" fillId="10" borderId="47" applyNumberFormat="0" applyAlignment="0" applyProtection="0">
      <alignment vertical="center"/>
    </xf>
    <xf numFmtId="0" fontId="47" fillId="10" borderId="46" applyNumberFormat="0" applyAlignment="0" applyProtection="0">
      <alignment vertical="center"/>
    </xf>
    <xf numFmtId="0" fontId="48" fillId="11" borderId="48" applyNumberFormat="0" applyAlignment="0" applyProtection="0">
      <alignment vertical="center"/>
    </xf>
    <xf numFmtId="0" fontId="49" fillId="0" borderId="49" applyNumberFormat="0" applyFill="0" applyAlignment="0" applyProtection="0">
      <alignment vertical="center"/>
    </xf>
    <xf numFmtId="0" fontId="50" fillId="0" borderId="50" applyNumberFormat="0" applyFill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3" fillId="14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55" fillId="25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54" fillId="27" borderId="0" applyNumberFormat="0" applyBorder="0" applyAlignment="0" applyProtection="0">
      <alignment vertical="center"/>
    </xf>
    <xf numFmtId="0" fontId="55" fillId="28" borderId="0" applyNumberFormat="0" applyBorder="0" applyAlignment="0" applyProtection="0">
      <alignment vertical="center"/>
    </xf>
    <xf numFmtId="0" fontId="55" fillId="29" borderId="0" applyNumberFormat="0" applyBorder="0" applyAlignment="0" applyProtection="0">
      <alignment vertical="center"/>
    </xf>
    <xf numFmtId="0" fontId="54" fillId="30" borderId="0" applyNumberFormat="0" applyBorder="0" applyAlignment="0" applyProtection="0">
      <alignment vertical="center"/>
    </xf>
    <xf numFmtId="0" fontId="54" fillId="31" borderId="0" applyNumberFormat="0" applyBorder="0" applyAlignment="0" applyProtection="0">
      <alignment vertical="center"/>
    </xf>
    <xf numFmtId="0" fontId="55" fillId="32" borderId="0" applyNumberFormat="0" applyBorder="0" applyAlignment="0" applyProtection="0">
      <alignment vertical="center"/>
    </xf>
    <xf numFmtId="0" fontId="55" fillId="33" borderId="0" applyNumberFormat="0" applyBorder="0" applyAlignment="0" applyProtection="0">
      <alignment vertical="center"/>
    </xf>
    <xf numFmtId="0" fontId="54" fillId="34" borderId="0" applyNumberFormat="0" applyBorder="0" applyAlignment="0" applyProtection="0">
      <alignment vertical="center"/>
    </xf>
    <xf numFmtId="0" fontId="54" fillId="35" borderId="0" applyNumberFormat="0" applyBorder="0" applyAlignment="0" applyProtection="0">
      <alignment vertical="center"/>
    </xf>
    <xf numFmtId="0" fontId="55" fillId="36" borderId="0" applyNumberFormat="0" applyBorder="0" applyAlignment="0" applyProtection="0">
      <alignment vertical="center"/>
    </xf>
    <xf numFmtId="0" fontId="55" fillId="37" borderId="0" applyNumberFormat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3" fillId="0" borderId="0"/>
    <xf numFmtId="0" fontId="1" fillId="0" borderId="0"/>
  </cellStyleXfs>
  <cellXfs count="167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176" fontId="6" fillId="0" borderId="9" xfId="0" applyNumberFormat="1" applyFont="1" applyFill="1" applyBorder="1" applyAlignment="1">
      <alignment horizontal="left" vertical="center"/>
    </xf>
    <xf numFmtId="176" fontId="6" fillId="0" borderId="10" xfId="0" applyNumberFormat="1" applyFont="1" applyFill="1" applyBorder="1" applyAlignment="1">
      <alignment horizontal="left" vertical="center"/>
    </xf>
    <xf numFmtId="176" fontId="6" fillId="0" borderId="11" xfId="0" applyNumberFormat="1" applyFont="1" applyFill="1" applyBorder="1" applyAlignment="1">
      <alignment horizontal="left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left" vertical="center"/>
    </xf>
    <xf numFmtId="0" fontId="5" fillId="2" borderId="13" xfId="0" applyFont="1" applyFill="1" applyBorder="1" applyAlignment="1">
      <alignment horizontal="left" vertical="center"/>
    </xf>
    <xf numFmtId="176" fontId="6" fillId="0" borderId="14" xfId="0" applyNumberFormat="1" applyFont="1" applyFill="1" applyBorder="1" applyAlignment="1">
      <alignment horizontal="left" vertical="center"/>
    </xf>
    <xf numFmtId="176" fontId="6" fillId="0" borderId="15" xfId="0" applyNumberFormat="1" applyFont="1" applyFill="1" applyBorder="1" applyAlignment="1">
      <alignment horizontal="left" vertical="center"/>
    </xf>
    <xf numFmtId="176" fontId="6" fillId="0" borderId="16" xfId="0" applyNumberFormat="1" applyFont="1" applyFill="1" applyBorder="1" applyAlignment="1">
      <alignment horizontal="left" vertical="center"/>
    </xf>
    <xf numFmtId="176" fontId="6" fillId="0" borderId="17" xfId="0" applyNumberFormat="1" applyFont="1" applyFill="1" applyBorder="1" applyAlignment="1">
      <alignment horizontal="left" vertical="center"/>
    </xf>
    <xf numFmtId="176" fontId="6" fillId="0" borderId="18" xfId="0" applyNumberFormat="1" applyFont="1" applyFill="1" applyBorder="1" applyAlignment="1">
      <alignment horizontal="left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left" vertical="center"/>
    </xf>
    <xf numFmtId="0" fontId="5" fillId="2" borderId="20" xfId="0" applyFont="1" applyFill="1" applyBorder="1" applyAlignment="1">
      <alignment horizontal="left" vertical="center"/>
    </xf>
    <xf numFmtId="176" fontId="6" fillId="0" borderId="21" xfId="0" applyNumberFormat="1" applyFont="1" applyFill="1" applyBorder="1" applyAlignment="1">
      <alignment horizontal="left" vertical="center"/>
    </xf>
    <xf numFmtId="176" fontId="6" fillId="0" borderId="22" xfId="0" applyNumberFormat="1" applyFont="1" applyFill="1" applyBorder="1" applyAlignment="1">
      <alignment horizontal="left" vertical="center"/>
    </xf>
    <xf numFmtId="176" fontId="6" fillId="0" borderId="23" xfId="0" applyNumberFormat="1" applyFont="1" applyFill="1" applyBorder="1" applyAlignment="1">
      <alignment horizontal="left" vertical="center"/>
    </xf>
    <xf numFmtId="0" fontId="3" fillId="0" borderId="0" xfId="0" applyFont="1" applyFill="1" applyAlignment="1">
      <alignment vertical="center"/>
    </xf>
    <xf numFmtId="0" fontId="7" fillId="3" borderId="8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vertical="center"/>
    </xf>
    <xf numFmtId="0" fontId="7" fillId="3" borderId="13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vertical="center"/>
    </xf>
    <xf numFmtId="0" fontId="10" fillId="3" borderId="13" xfId="0" applyFont="1" applyFill="1" applyBorder="1" applyAlignment="1">
      <alignment vertical="center"/>
    </xf>
    <xf numFmtId="0" fontId="11" fillId="0" borderId="25" xfId="0" applyFont="1" applyFill="1" applyBorder="1" applyAlignment="1">
      <alignment horizontal="center"/>
    </xf>
    <xf numFmtId="0" fontId="12" fillId="0" borderId="26" xfId="0" applyFont="1" applyFill="1" applyBorder="1" applyAlignment="1">
      <alignment horizontal="left" wrapText="1"/>
    </xf>
    <xf numFmtId="0" fontId="12" fillId="0" borderId="18" xfId="0" applyFont="1" applyFill="1" applyBorder="1" applyAlignment="1">
      <alignment horizontal="left" wrapText="1"/>
    </xf>
    <xf numFmtId="0" fontId="12" fillId="0" borderId="16" xfId="0" applyFont="1" applyFill="1" applyBorder="1" applyAlignment="1">
      <alignment horizontal="left" wrapText="1"/>
    </xf>
    <xf numFmtId="0" fontId="13" fillId="0" borderId="11" xfId="0" applyFont="1" applyFill="1" applyBorder="1" applyAlignment="1">
      <alignment horizontal="left" wrapText="1"/>
    </xf>
    <xf numFmtId="177" fontId="14" fillId="5" borderId="27" xfId="51" applyNumberFormat="1" applyFont="1" applyFill="1" applyBorder="1" applyAlignment="1">
      <alignment horizontal="center"/>
    </xf>
    <xf numFmtId="178" fontId="15" fillId="6" borderId="8" xfId="50" applyNumberFormat="1" applyFont="1" applyFill="1" applyBorder="1" applyAlignment="1">
      <alignment horizontal="center" vertical="center" wrapText="1"/>
    </xf>
    <xf numFmtId="0" fontId="14" fillId="5" borderId="27" xfId="51" applyFont="1" applyFill="1" applyBorder="1" applyAlignment="1">
      <alignment horizontal="center"/>
    </xf>
    <xf numFmtId="0" fontId="12" fillId="7" borderId="26" xfId="0" applyFont="1" applyFill="1" applyBorder="1" applyAlignment="1">
      <alignment horizontal="center" wrapText="1"/>
    </xf>
    <xf numFmtId="0" fontId="12" fillId="7" borderId="18" xfId="0" applyFont="1" applyFill="1" applyBorder="1" applyAlignment="1">
      <alignment horizontal="center" wrapText="1"/>
    </xf>
    <xf numFmtId="0" fontId="12" fillId="7" borderId="16" xfId="0" applyFont="1" applyFill="1" applyBorder="1" applyAlignment="1">
      <alignment horizontal="center" wrapText="1"/>
    </xf>
    <xf numFmtId="0" fontId="13" fillId="7" borderId="16" xfId="0" applyFont="1" applyFill="1" applyBorder="1" applyAlignment="1">
      <alignment horizontal="center" wrapText="1"/>
    </xf>
    <xf numFmtId="179" fontId="16" fillId="7" borderId="13" xfId="0" applyNumberFormat="1" applyFont="1" applyFill="1" applyBorder="1" applyAlignment="1">
      <alignment horizontal="center" wrapText="1"/>
    </xf>
    <xf numFmtId="180" fontId="4" fillId="7" borderId="13" xfId="0" applyNumberFormat="1" applyFont="1" applyFill="1" applyBorder="1" applyAlignment="1">
      <alignment horizontal="center"/>
    </xf>
    <xf numFmtId="0" fontId="12" fillId="0" borderId="28" xfId="0" applyFont="1" applyFill="1" applyBorder="1" applyAlignment="1">
      <alignment horizontal="left" wrapText="1"/>
    </xf>
    <xf numFmtId="0" fontId="13" fillId="0" borderId="16" xfId="0" applyFont="1" applyFill="1" applyBorder="1" applyAlignment="1">
      <alignment horizontal="left" wrapText="1"/>
    </xf>
    <xf numFmtId="177" fontId="14" fillId="5" borderId="13" xfId="51" applyNumberFormat="1" applyFont="1" applyFill="1" applyBorder="1" applyAlignment="1">
      <alignment horizontal="center"/>
    </xf>
    <xf numFmtId="181" fontId="14" fillId="0" borderId="13" xfId="52" applyNumberFormat="1" applyFont="1" applyFill="1" applyBorder="1" applyAlignment="1">
      <alignment horizontal="center" wrapText="1"/>
    </xf>
    <xf numFmtId="180" fontId="14" fillId="5" borderId="13" xfId="52" applyNumberFormat="1" applyFont="1" applyFill="1" applyBorder="1" applyAlignment="1">
      <alignment horizontal="center" wrapText="1"/>
    </xf>
    <xf numFmtId="0" fontId="12" fillId="0" borderId="26" xfId="0" applyFont="1" applyFill="1" applyBorder="1" applyAlignment="1">
      <alignment horizontal="center"/>
    </xf>
    <xf numFmtId="0" fontId="12" fillId="0" borderId="18" xfId="0" applyFont="1" applyFill="1" applyBorder="1" applyAlignment="1">
      <alignment horizontal="center"/>
    </xf>
    <xf numFmtId="0" fontId="12" fillId="0" borderId="16" xfId="0" applyFont="1" applyFill="1" applyBorder="1" applyAlignment="1">
      <alignment horizontal="center"/>
    </xf>
    <xf numFmtId="179" fontId="16" fillId="0" borderId="13" xfId="0" applyNumberFormat="1" applyFont="1" applyFill="1" applyBorder="1" applyAlignment="1">
      <alignment horizontal="center" wrapText="1"/>
    </xf>
    <xf numFmtId="0" fontId="9" fillId="0" borderId="13" xfId="0" applyFont="1" applyFill="1" applyBorder="1" applyAlignment="1"/>
    <xf numFmtId="0" fontId="4" fillId="0" borderId="4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17" fillId="0" borderId="0" xfId="0" applyFont="1" applyFill="1" applyAlignment="1"/>
    <xf numFmtId="0" fontId="18" fillId="0" borderId="8" xfId="0" applyFont="1" applyFill="1" applyBorder="1" applyAlignment="1">
      <alignment horizontal="center" vertical="center"/>
    </xf>
    <xf numFmtId="0" fontId="19" fillId="0" borderId="29" xfId="0" applyFont="1" applyFill="1" applyBorder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19" fillId="0" borderId="30" xfId="0" applyFont="1" applyFill="1" applyBorder="1" applyAlignment="1">
      <alignment horizontal="center" vertical="center"/>
    </xf>
    <xf numFmtId="0" fontId="12" fillId="5" borderId="0" xfId="0" applyFont="1" applyFill="1" applyAlignment="1"/>
    <xf numFmtId="0" fontId="18" fillId="0" borderId="13" xfId="0" applyFont="1" applyFill="1" applyBorder="1" applyAlignment="1">
      <alignment horizontal="center" vertical="center"/>
    </xf>
    <xf numFmtId="0" fontId="19" fillId="0" borderId="31" xfId="0" applyFont="1" applyFill="1" applyBorder="1" applyAlignment="1">
      <alignment horizontal="center" vertical="center"/>
    </xf>
    <xf numFmtId="0" fontId="19" fillId="0" borderId="32" xfId="0" applyFont="1" applyFill="1" applyBorder="1" applyAlignment="1">
      <alignment horizontal="center" vertical="center"/>
    </xf>
    <xf numFmtId="0" fontId="19" fillId="0" borderId="33" xfId="0" applyFont="1" applyFill="1" applyBorder="1" applyAlignment="1">
      <alignment horizontal="center" vertical="center"/>
    </xf>
    <xf numFmtId="0" fontId="20" fillId="0" borderId="26" xfId="0" applyFont="1" applyFill="1" applyBorder="1" applyAlignment="1">
      <alignment horizontal="center" vertical="center" wrapText="1"/>
    </xf>
    <xf numFmtId="0" fontId="20" fillId="0" borderId="18" xfId="0" applyFont="1" applyFill="1" applyBorder="1" applyAlignment="1">
      <alignment horizontal="center" vertical="center" wrapText="1"/>
    </xf>
    <xf numFmtId="0" fontId="20" fillId="0" borderId="16" xfId="0" applyFont="1" applyFill="1" applyBorder="1" applyAlignment="1">
      <alignment horizontal="center" vertical="center" wrapText="1"/>
    </xf>
    <xf numFmtId="0" fontId="21" fillId="0" borderId="13" xfId="0" applyFont="1" applyFill="1" applyBorder="1" applyAlignment="1">
      <alignment horizontal="center" vertical="center"/>
    </xf>
    <xf numFmtId="0" fontId="21" fillId="0" borderId="34" xfId="0" applyFont="1" applyFill="1" applyBorder="1" applyAlignment="1">
      <alignment horizontal="center" vertical="center"/>
    </xf>
    <xf numFmtId="0" fontId="20" fillId="0" borderId="35" xfId="0" applyFont="1" applyFill="1" applyBorder="1" applyAlignment="1">
      <alignment horizontal="center" vertical="center" wrapText="1"/>
    </xf>
    <xf numFmtId="0" fontId="20" fillId="0" borderId="23" xfId="0" applyFont="1" applyFill="1" applyBorder="1" applyAlignment="1">
      <alignment horizontal="center" vertical="center" wrapText="1"/>
    </xf>
    <xf numFmtId="0" fontId="20" fillId="0" borderId="36" xfId="0" applyFont="1" applyFill="1" applyBorder="1" applyAlignment="1">
      <alignment horizontal="center" vertical="center" wrapText="1"/>
    </xf>
    <xf numFmtId="0" fontId="21" fillId="0" borderId="20" xfId="0" applyFont="1" applyFill="1" applyBorder="1" applyAlignment="1">
      <alignment horizontal="center" vertical="center"/>
    </xf>
    <xf numFmtId="0" fontId="21" fillId="0" borderId="37" xfId="0" applyFont="1" applyFill="1" applyBorder="1" applyAlignment="1">
      <alignment horizontal="center" vertical="center"/>
    </xf>
    <xf numFmtId="0" fontId="22" fillId="4" borderId="8" xfId="0" applyFont="1" applyFill="1" applyBorder="1" applyAlignment="1">
      <alignment horizontal="center" vertical="center" wrapText="1"/>
    </xf>
    <xf numFmtId="0" fontId="23" fillId="4" borderId="8" xfId="0" applyFont="1" applyFill="1" applyBorder="1" applyAlignment="1">
      <alignment horizontal="center" vertical="center" wrapText="1"/>
    </xf>
    <xf numFmtId="0" fontId="24" fillId="4" borderId="8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vertical="center"/>
    </xf>
    <xf numFmtId="0" fontId="25" fillId="3" borderId="13" xfId="0" applyFont="1" applyFill="1" applyBorder="1" applyAlignment="1">
      <alignment vertical="center"/>
    </xf>
    <xf numFmtId="0" fontId="26" fillId="3" borderId="13" xfId="0" applyFont="1" applyFill="1" applyBorder="1" applyAlignment="1">
      <alignment vertical="center"/>
    </xf>
    <xf numFmtId="0" fontId="27" fillId="0" borderId="0" xfId="0" applyFont="1" applyFill="1" applyAlignment="1">
      <alignment horizontal="center" vertical="center"/>
    </xf>
    <xf numFmtId="180" fontId="1" fillId="0" borderId="13" xfId="0" applyNumberFormat="1" applyFont="1" applyFill="1" applyBorder="1" applyAlignment="1">
      <alignment horizontal="center"/>
    </xf>
    <xf numFmtId="180" fontId="12" fillId="0" borderId="0" xfId="0" applyNumberFormat="1" applyFont="1" applyFill="1" applyAlignment="1">
      <alignment horizontal="center" vertical="center" wrapText="1"/>
    </xf>
    <xf numFmtId="177" fontId="1" fillId="0" borderId="13" xfId="0" applyNumberFormat="1" applyFont="1" applyFill="1" applyBorder="1" applyAlignment="1">
      <alignment horizontal="center"/>
    </xf>
    <xf numFmtId="180" fontId="1" fillId="0" borderId="13" xfId="0" applyNumberFormat="1" applyFont="1" applyFill="1" applyBorder="1" applyAlignment="1"/>
    <xf numFmtId="0" fontId="9" fillId="0" borderId="0" xfId="0" applyFont="1" applyFill="1" applyAlignment="1"/>
    <xf numFmtId="0" fontId="2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180" fontId="6" fillId="0" borderId="0" xfId="0" applyNumberFormat="1" applyFont="1" applyFill="1" applyAlignment="1">
      <alignment horizontal="center" vertical="center" wrapText="1"/>
    </xf>
    <xf numFmtId="180" fontId="29" fillId="0" borderId="0" xfId="0" applyNumberFormat="1" applyFont="1" applyFill="1" applyAlignment="1">
      <alignment horizontal="center" vertical="center" wrapText="1"/>
    </xf>
    <xf numFmtId="180" fontId="30" fillId="0" borderId="0" xfId="0" applyNumberFormat="1" applyFont="1" applyFill="1" applyAlignment="1">
      <alignment horizontal="center" vertical="center" wrapText="1"/>
    </xf>
    <xf numFmtId="0" fontId="12" fillId="6" borderId="0" xfId="0" applyFont="1" applyFill="1" applyAlignment="1"/>
    <xf numFmtId="0" fontId="12" fillId="0" borderId="0" xfId="0" applyFont="1" applyFill="1" applyAlignment="1">
      <alignment horizontal="center" vertical="center"/>
    </xf>
    <xf numFmtId="180" fontId="15" fillId="6" borderId="8" xfId="50" applyNumberFormat="1" applyFont="1" applyFill="1" applyBorder="1" applyAlignment="1">
      <alignment horizontal="center" vertical="center" wrapText="1"/>
    </xf>
    <xf numFmtId="180" fontId="15" fillId="6" borderId="38" xfId="50" applyNumberFormat="1" applyFont="1" applyFill="1" applyBorder="1" applyAlignment="1">
      <alignment horizontal="center" vertical="center" wrapText="1"/>
    </xf>
    <xf numFmtId="180" fontId="15" fillId="6" borderId="13" xfId="50" applyNumberFormat="1" applyFont="1" applyFill="1" applyBorder="1" applyAlignment="1">
      <alignment horizontal="center" vertical="center" wrapText="1"/>
    </xf>
    <xf numFmtId="180" fontId="31" fillId="5" borderId="39" xfId="49" applyNumberFormat="1" applyFont="1" applyFill="1" applyBorder="1" applyAlignment="1">
      <alignment horizontal="center" wrapText="1"/>
    </xf>
    <xf numFmtId="182" fontId="31" fillId="5" borderId="39" xfId="49" applyNumberFormat="1" applyFont="1" applyFill="1" applyBorder="1" applyAlignment="1">
      <alignment horizontal="center" wrapText="1"/>
    </xf>
    <xf numFmtId="180" fontId="31" fillId="5" borderId="13" xfId="49" applyNumberFormat="1" applyFont="1" applyFill="1" applyBorder="1" applyAlignment="1">
      <alignment horizontal="center" wrapText="1"/>
    </xf>
    <xf numFmtId="182" fontId="15" fillId="5" borderId="13" xfId="49" applyNumberFormat="1" applyFont="1" applyFill="1" applyBorder="1" applyAlignment="1">
      <alignment horizontal="center" wrapText="1"/>
    </xf>
    <xf numFmtId="180" fontId="15" fillId="0" borderId="13" xfId="50" applyNumberFormat="1" applyFont="1" applyFill="1" applyBorder="1" applyAlignment="1">
      <alignment horizontal="center" vertical="center" wrapText="1"/>
    </xf>
    <xf numFmtId="182" fontId="31" fillId="5" borderId="13" xfId="49" applyNumberFormat="1" applyFont="1" applyFill="1" applyBorder="1" applyAlignment="1">
      <alignment horizontal="center" wrapText="1"/>
    </xf>
    <xf numFmtId="182" fontId="15" fillId="0" borderId="13" xfId="49" applyNumberFormat="1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40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left" vertical="center"/>
    </xf>
    <xf numFmtId="176" fontId="6" fillId="0" borderId="13" xfId="0" applyNumberFormat="1" applyFont="1" applyFill="1" applyBorder="1" applyAlignment="1">
      <alignment horizontal="left" vertical="center"/>
    </xf>
    <xf numFmtId="0" fontId="5" fillId="2" borderId="26" xfId="0" applyFont="1" applyFill="1" applyBorder="1" applyAlignment="1">
      <alignment horizontal="left" vertical="center"/>
    </xf>
    <xf numFmtId="0" fontId="5" fillId="0" borderId="13" xfId="0" applyFont="1" applyFill="1" applyBorder="1" applyAlignment="1">
      <alignment horizontal="center" vertical="center" wrapText="1"/>
    </xf>
    <xf numFmtId="0" fontId="5" fillId="2" borderId="35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/>
    </xf>
    <xf numFmtId="0" fontId="32" fillId="3" borderId="8" xfId="0" applyFont="1" applyFill="1" applyBorder="1" applyAlignment="1">
      <alignment horizontal="center" vertical="center" wrapText="1"/>
    </xf>
    <xf numFmtId="0" fontId="32" fillId="3" borderId="8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vertical="center"/>
    </xf>
    <xf numFmtId="0" fontId="32" fillId="3" borderId="13" xfId="0" applyFont="1" applyFill="1" applyBorder="1" applyAlignment="1">
      <alignment horizontal="center" vertical="center"/>
    </xf>
    <xf numFmtId="0" fontId="33" fillId="3" borderId="13" xfId="0" applyFont="1" applyFill="1" applyBorder="1" applyAlignment="1">
      <alignment vertical="center"/>
    </xf>
    <xf numFmtId="0" fontId="34" fillId="0" borderId="25" xfId="0" applyFont="1" applyFill="1" applyBorder="1" applyAlignment="1">
      <alignment horizontal="center"/>
    </xf>
    <xf numFmtId="0" fontId="0" fillId="0" borderId="26" xfId="0" applyFont="1" applyFill="1" applyBorder="1" applyAlignment="1"/>
    <xf numFmtId="0" fontId="0" fillId="0" borderId="18" xfId="0" applyFont="1" applyFill="1" applyBorder="1" applyAlignment="1"/>
    <xf numFmtId="0" fontId="0" fillId="0" borderId="16" xfId="0" applyFont="1" applyFill="1" applyBorder="1" applyAlignment="1"/>
    <xf numFmtId="0" fontId="4" fillId="0" borderId="41" xfId="49" applyFont="1" applyFill="1" applyBorder="1" applyAlignment="1">
      <alignment horizontal="left" vertical="top" wrapText="1"/>
    </xf>
    <xf numFmtId="179" fontId="29" fillId="0" borderId="13" xfId="0" applyNumberFormat="1" applyFont="1" applyFill="1" applyBorder="1" applyAlignment="1">
      <alignment horizontal="center" wrapText="1"/>
    </xf>
    <xf numFmtId="180" fontId="0" fillId="0" borderId="13" xfId="0" applyNumberFormat="1" applyFont="1" applyFill="1" applyBorder="1" applyAlignment="1">
      <alignment horizontal="center" vertical="center" wrapText="1"/>
    </xf>
    <xf numFmtId="178" fontId="10" fillId="0" borderId="13" xfId="0" applyNumberFormat="1" applyFont="1" applyFill="1" applyBorder="1" applyAlignment="1">
      <alignment horizontal="center" vertical="center" wrapText="1"/>
    </xf>
    <xf numFmtId="0" fontId="4" fillId="0" borderId="42" xfId="49" applyFont="1" applyFill="1" applyBorder="1" applyAlignment="1">
      <alignment horizontal="left" vertical="top" wrapText="1"/>
    </xf>
    <xf numFmtId="0" fontId="4" fillId="0" borderId="15" xfId="49" applyFont="1" applyFill="1" applyBorder="1" applyAlignment="1">
      <alignment horizontal="left" vertical="top" wrapText="1"/>
    </xf>
    <xf numFmtId="0" fontId="4" fillId="0" borderId="42" xfId="49" applyFont="1" applyFill="1" applyBorder="1" applyAlignment="1">
      <alignment horizontal="left" vertical="top"/>
    </xf>
    <xf numFmtId="0" fontId="0" fillId="0" borderId="13" xfId="50" applyFont="1" applyFill="1" applyBorder="1" applyAlignment="1">
      <alignment horizontal="left" vertical="center" wrapText="1"/>
    </xf>
    <xf numFmtId="0" fontId="6" fillId="0" borderId="13" xfId="49" applyFont="1" applyFill="1" applyBorder="1" applyAlignment="1">
      <alignment horizontal="left" vertical="center" wrapText="1"/>
    </xf>
    <xf numFmtId="0" fontId="4" fillId="0" borderId="41" xfId="49" applyFont="1" applyFill="1" applyBorder="1" applyAlignment="1">
      <alignment horizontal="left" vertical="center" wrapText="1"/>
    </xf>
    <xf numFmtId="180" fontId="29" fillId="0" borderId="13" xfId="0" applyNumberFormat="1" applyFont="1" applyFill="1" applyBorder="1" applyAlignment="1">
      <alignment horizontal="center" wrapText="1"/>
    </xf>
    <xf numFmtId="0" fontId="4" fillId="0" borderId="11" xfId="49" applyFont="1" applyFill="1" applyBorder="1" applyAlignment="1">
      <alignment horizontal="left" vertical="center" wrapText="1"/>
    </xf>
    <xf numFmtId="0" fontId="4" fillId="0" borderId="16" xfId="49" applyFont="1" applyFill="1" applyBorder="1" applyAlignment="1">
      <alignment horizontal="left" vertical="center" wrapText="1"/>
    </xf>
    <xf numFmtId="0" fontId="17" fillId="0" borderId="0" xfId="0" applyFont="1" applyFill="1" applyBorder="1" applyAlignment="1"/>
    <xf numFmtId="0" fontId="35" fillId="0" borderId="13" xfId="0" applyFont="1" applyFill="1" applyBorder="1" applyAlignment="1">
      <alignment horizontal="center" vertical="center"/>
    </xf>
    <xf numFmtId="0" fontId="12" fillId="5" borderId="0" xfId="0" applyFont="1" applyFill="1" applyBorder="1" applyAlignment="1"/>
    <xf numFmtId="0" fontId="33" fillId="0" borderId="13" xfId="0" applyFont="1" applyFill="1" applyBorder="1" applyAlignment="1">
      <alignment horizontal="center" vertical="center"/>
    </xf>
    <xf numFmtId="0" fontId="36" fillId="4" borderId="8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/>
    </xf>
    <xf numFmtId="0" fontId="28" fillId="0" borderId="0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180" fontId="12" fillId="0" borderId="0" xfId="0" applyNumberFormat="1" applyFont="1" applyFill="1" applyBorder="1" applyAlignment="1">
      <alignment horizontal="center" vertical="center" wrapText="1"/>
    </xf>
    <xf numFmtId="180" fontId="6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/>
    <xf numFmtId="0" fontId="12" fillId="6" borderId="0" xfId="0" applyFont="1" applyFill="1" applyBorder="1" applyAlignment="1"/>
    <xf numFmtId="0" fontId="12" fillId="0" borderId="0" xfId="0" applyFont="1" applyFill="1" applyBorder="1" applyAlignment="1">
      <alignment horizontal="center" vertical="center"/>
    </xf>
    <xf numFmtId="183" fontId="10" fillId="0" borderId="13" xfId="0" applyNumberFormat="1" applyFont="1" applyFill="1" applyBorder="1" applyAlignment="1">
      <alignment horizontal="center" vertical="center" wrapText="1"/>
    </xf>
    <xf numFmtId="180" fontId="10" fillId="0" borderId="13" xfId="0" applyNumberFormat="1" applyFont="1" applyFill="1" applyBorder="1" applyAlignment="1">
      <alignment horizontal="center" vertical="center" wrapText="1"/>
    </xf>
    <xf numFmtId="180" fontId="10" fillId="0" borderId="13" xfId="50" applyNumberFormat="1" applyFont="1" applyFill="1" applyBorder="1" applyAlignment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 2" xfId="49"/>
    <cellStyle name="Normal 8" xfId="50"/>
    <cellStyle name="Normal 3 2" xfId="51"/>
    <cellStyle name="Normal 3 4" xfId="52"/>
  </cellStyles>
  <dxfs count="1">
    <dxf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E:\Users\birdygrey\Birdy Grey Dropbox\BG Tech Design Development\1. TECH PACKS - DRESSES\2025\1. SPRING\BRIDESMAIDS DRESSES\MILLY\SHINY SATIN\ANNE\BG5232 ANNE DRESS-SHINY SATIN-MILLY-CURVE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tyle Summary Cover Page"/>
      <sheetName val="Construction"/>
      <sheetName val="Lining &amp; Facing Construction"/>
      <sheetName val="Construction Ref Images (2)"/>
      <sheetName val="Boning Construction"/>
      <sheetName val="Print and Artwork Placement"/>
      <sheetName val="Internal Only Boning"/>
      <sheetName val="Reference Images"/>
      <sheetName val="Fabrics"/>
      <sheetName val="Trims"/>
      <sheetName val="BOM"/>
      <sheetName val="DO NOT USE 1ST FIT (1X) 6-27-24"/>
      <sheetName val="1ST FIT (1X) 9.16.24"/>
      <sheetName val="2ND FIT (1X) 10.3.24"/>
      <sheetName val="3RD FIT FIT (1X) 11.5.24"/>
      <sheetName val="SPEC SHEET"/>
      <sheetName val="DO NOT USE SPEC SHEET"/>
      <sheetName val="Graded Spec Page"/>
      <sheetName val="GRADED SPEC (CURVE)"/>
      <sheetName val="Pattern Card"/>
      <sheetName val="Sample Specs"/>
      <sheetName val=" Development Comments"/>
      <sheetName val=" 1st Proto"/>
      <sheetName val=" Fit 1"/>
      <sheetName val=" PP 1"/>
      <sheetName val="TOP"/>
    </sheetNames>
    <sheetDataSet>
      <sheetData sheetId="0" refreshError="1">
        <row r="1">
          <cell r="E1" t="str">
            <v>BG5232</v>
          </cell>
        </row>
        <row r="2">
          <cell r="B2" t="str">
            <v>ANNE DRESS</v>
          </cell>
        </row>
        <row r="2">
          <cell r="D2" t="str">
            <v>SARAH PUNTER</v>
          </cell>
        </row>
        <row r="2">
          <cell r="I2" t="str">
            <v>REF EXISTING BLOCK / SAMPLE</v>
          </cell>
        </row>
        <row r="3">
          <cell r="B3">
            <v>45400</v>
          </cell>
        </row>
        <row r="3">
          <cell r="D3" t="str">
            <v>DIANE CARD</v>
          </cell>
        </row>
        <row r="4">
          <cell r="B4" t="str">
            <v>SPRING 25</v>
          </cell>
        </row>
        <row r="4">
          <cell r="D4" t="str">
            <v>SOFIA/ ESTHER (REG)/ MAYRA (CURVE)</v>
          </cell>
        </row>
        <row r="5">
          <cell r="B5" t="str">
            <v>N/A</v>
          </cell>
        </row>
        <row r="5">
          <cell r="D5" t="str">
            <v>1X</v>
          </cell>
        </row>
        <row r="5">
          <cell r="I5" t="str">
            <v>YES</v>
          </cell>
        </row>
        <row r="6">
          <cell r="B6" t="str">
            <v>1X-3X</v>
          </cell>
        </row>
        <row r="6">
          <cell r="D6" t="str">
            <v>ANY AVAILABLE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43"/>
  <sheetViews>
    <sheetView view="pageBreakPreview" zoomScale="70" zoomScaleNormal="70" workbookViewId="0">
      <selection activeCell="Q12" sqref="Q12"/>
    </sheetView>
  </sheetViews>
  <sheetFormatPr defaultColWidth="9.02654867256637" defaultRowHeight="12.75"/>
  <cols>
    <col min="1" max="1" width="4.17699115044248" style="1" customWidth="1"/>
    <col min="2" max="2" width="16.3628318584071" style="1" customWidth="1"/>
    <col min="3" max="3" width="25.1769911504425" style="1" customWidth="1"/>
    <col min="4" max="4" width="20.3628318584071" style="1" customWidth="1"/>
    <col min="5" max="5" width="43.1946902654867" style="1" customWidth="1"/>
    <col min="6" max="6" width="9" style="1" customWidth="1"/>
    <col min="7" max="7" width="8.8141592920354" style="1" hidden="1" customWidth="1"/>
    <col min="8" max="13" width="10.5575221238938" style="1" customWidth="1"/>
    <col min="14" max="14" width="5.63716814159292" style="1" customWidth="1"/>
    <col min="15" max="17" width="8.63716814159292" style="1" customWidth="1"/>
    <col min="18" max="18" width="5.45132743362832" style="1" customWidth="1"/>
    <col min="19" max="19" width="8.63716814159292" style="1" customWidth="1"/>
    <col min="20" max="21" width="8.45132743362832" style="1" customWidth="1"/>
    <col min="22" max="22" width="6.63716814159292" style="1" customWidth="1"/>
    <col min="23" max="23" width="10.1769911504425" style="1" customWidth="1"/>
    <col min="24" max="24" width="28.6371681415929" style="1" customWidth="1"/>
    <col min="25" max="16384" width="9.02654867256637" style="1"/>
  </cols>
  <sheetData>
    <row r="1" s="1" customFormat="1" ht="30" customHeight="1" spans="1:25">
      <c r="A1" s="116" t="s">
        <v>0</v>
      </c>
      <c r="B1" s="117"/>
      <c r="C1" s="117"/>
      <c r="D1" s="118"/>
      <c r="E1" s="119" t="s">
        <v>1</v>
      </c>
      <c r="F1" s="120" t="s">
        <v>2</v>
      </c>
      <c r="G1" s="120"/>
      <c r="H1" s="119" t="s">
        <v>3</v>
      </c>
      <c r="I1" s="119"/>
      <c r="J1" s="120" t="s">
        <v>2</v>
      </c>
      <c r="K1" s="120"/>
      <c r="L1" s="120"/>
      <c r="M1" s="12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61"/>
      <c r="Y1" s="161"/>
    </row>
    <row r="2" s="1" customFormat="1" ht="15.75" customHeight="1" spans="1:25">
      <c r="A2" s="9" t="s">
        <v>4</v>
      </c>
      <c r="B2" s="10"/>
      <c r="C2" s="11" t="s">
        <v>5</v>
      </c>
      <c r="D2" s="121" t="s">
        <v>6</v>
      </c>
      <c r="E2" s="122" t="s">
        <v>7</v>
      </c>
      <c r="F2" s="122"/>
      <c r="G2" s="119" t="s">
        <v>8</v>
      </c>
      <c r="H2" s="119"/>
      <c r="I2" s="119"/>
      <c r="J2" s="151" t="s">
        <v>9</v>
      </c>
      <c r="K2" s="151"/>
      <c r="L2" s="151"/>
      <c r="M2" s="151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61"/>
      <c r="Y2" s="161"/>
    </row>
    <row r="3" s="1" customFormat="1" ht="15.75" customHeight="1" spans="1:25">
      <c r="A3" s="16" t="s">
        <v>10</v>
      </c>
      <c r="B3" s="17"/>
      <c r="C3" s="18">
        <v>45400</v>
      </c>
      <c r="D3" s="123" t="s">
        <v>11</v>
      </c>
      <c r="E3" s="122" t="s">
        <v>12</v>
      </c>
      <c r="F3" s="122"/>
      <c r="G3" s="119"/>
      <c r="H3" s="119"/>
      <c r="I3" s="119"/>
      <c r="J3" s="151"/>
      <c r="K3" s="151"/>
      <c r="L3" s="151"/>
      <c r="M3" s="151"/>
      <c r="N3" s="152"/>
      <c r="O3" s="152"/>
      <c r="P3" s="152"/>
      <c r="Q3" s="152"/>
      <c r="R3" s="152"/>
      <c r="S3" s="152"/>
      <c r="T3" s="152"/>
      <c r="U3" s="152"/>
      <c r="V3" s="152"/>
      <c r="W3" s="152"/>
      <c r="X3" s="161"/>
      <c r="Y3" s="161"/>
    </row>
    <row r="4" s="1" customFormat="1" ht="15.75" customHeight="1" spans="1:25">
      <c r="A4" s="16" t="s">
        <v>13</v>
      </c>
      <c r="B4" s="17"/>
      <c r="C4" s="18" t="s">
        <v>14</v>
      </c>
      <c r="D4" s="123" t="s">
        <v>15</v>
      </c>
      <c r="E4" s="122" t="s">
        <v>16</v>
      </c>
      <c r="F4" s="122"/>
      <c r="G4" s="119"/>
      <c r="H4" s="119"/>
      <c r="I4" s="119"/>
      <c r="J4" s="151"/>
      <c r="K4" s="151"/>
      <c r="L4" s="151"/>
      <c r="M4" s="151"/>
      <c r="N4" s="152"/>
      <c r="O4" s="152"/>
      <c r="P4" s="152"/>
      <c r="Q4" s="152"/>
      <c r="R4" s="152"/>
      <c r="S4" s="152"/>
      <c r="T4" s="152"/>
      <c r="U4" s="152"/>
      <c r="V4" s="152"/>
      <c r="W4" s="152"/>
      <c r="X4" s="161"/>
      <c r="Y4" s="161"/>
    </row>
    <row r="5" s="1" customFormat="1" ht="15.75" customHeight="1" spans="1:25">
      <c r="A5" s="16" t="s">
        <v>17</v>
      </c>
      <c r="B5" s="17"/>
      <c r="C5" s="18" t="s">
        <v>18</v>
      </c>
      <c r="D5" s="123" t="s">
        <v>19</v>
      </c>
      <c r="E5" s="122" t="s">
        <v>20</v>
      </c>
      <c r="F5" s="122"/>
      <c r="G5" s="124" t="s">
        <v>21</v>
      </c>
      <c r="H5" s="124"/>
      <c r="I5" s="124"/>
      <c r="J5" s="153" t="s">
        <v>22</v>
      </c>
      <c r="K5" s="153"/>
      <c r="L5" s="153"/>
      <c r="M5" s="153"/>
      <c r="N5" s="152"/>
      <c r="O5" s="152"/>
      <c r="P5" s="152"/>
      <c r="Q5" s="152"/>
      <c r="R5" s="152"/>
      <c r="S5" s="152"/>
      <c r="T5" s="152"/>
      <c r="U5" s="152"/>
      <c r="V5" s="152"/>
      <c r="W5" s="152"/>
      <c r="X5" s="161"/>
      <c r="Y5" s="161"/>
    </row>
    <row r="6" s="1" customFormat="1" ht="15.75" customHeight="1" spans="1:25">
      <c r="A6" s="25" t="s">
        <v>23</v>
      </c>
      <c r="B6" s="26"/>
      <c r="C6" s="27" t="s">
        <v>24</v>
      </c>
      <c r="D6" s="125" t="s">
        <v>25</v>
      </c>
      <c r="E6" s="122" t="s">
        <v>26</v>
      </c>
      <c r="F6" s="122"/>
      <c r="G6" s="124" t="s">
        <v>27</v>
      </c>
      <c r="H6" s="124"/>
      <c r="I6" s="124"/>
      <c r="J6" s="153">
        <v>0</v>
      </c>
      <c r="K6" s="153"/>
      <c r="L6" s="153"/>
      <c r="M6" s="153"/>
      <c r="N6" s="152"/>
      <c r="O6" s="152"/>
      <c r="P6" s="152"/>
      <c r="Q6" s="152"/>
      <c r="R6" s="152"/>
      <c r="S6" s="152"/>
      <c r="T6" s="152"/>
      <c r="U6" s="152"/>
      <c r="V6" s="152"/>
      <c r="W6" s="162"/>
      <c r="X6" s="161"/>
      <c r="Y6" s="161"/>
    </row>
    <row r="7" s="1" customFormat="1" ht="15.75" customHeight="1" spans="1:25">
      <c r="A7" s="126"/>
      <c r="B7" s="127" t="s">
        <v>28</v>
      </c>
      <c r="C7" s="128"/>
      <c r="D7" s="128"/>
      <c r="E7" s="128"/>
      <c r="F7" s="129" t="s">
        <v>29</v>
      </c>
      <c r="G7" s="129" t="s">
        <v>30</v>
      </c>
      <c r="H7" s="36" t="s">
        <v>31</v>
      </c>
      <c r="I7" s="154" t="s">
        <v>32</v>
      </c>
      <c r="J7" s="88" t="s">
        <v>33</v>
      </c>
      <c r="K7" s="36" t="s">
        <v>34</v>
      </c>
      <c r="L7" s="36" t="s">
        <v>35</v>
      </c>
      <c r="M7" s="36" t="s">
        <v>36</v>
      </c>
      <c r="N7" s="155"/>
      <c r="O7" s="155"/>
      <c r="P7" s="156"/>
      <c r="Q7" s="155"/>
      <c r="R7" s="155"/>
      <c r="S7" s="155"/>
      <c r="T7" s="156"/>
      <c r="U7" s="155"/>
      <c r="V7" s="155"/>
      <c r="W7" s="156"/>
      <c r="X7" s="158"/>
      <c r="Y7" s="161"/>
    </row>
    <row r="8" s="1" customFormat="1" ht="15" customHeight="1" spans="1:25">
      <c r="A8" s="130"/>
      <c r="B8" s="131"/>
      <c r="C8" s="131"/>
      <c r="D8" s="131"/>
      <c r="E8" s="131"/>
      <c r="F8" s="132"/>
      <c r="G8" s="132"/>
      <c r="H8" s="40"/>
      <c r="I8" s="40"/>
      <c r="J8" s="40"/>
      <c r="K8" s="40"/>
      <c r="L8" s="40"/>
      <c r="M8" s="40"/>
      <c r="N8" s="157"/>
      <c r="O8" s="158"/>
      <c r="P8" s="158"/>
      <c r="Q8" s="158"/>
      <c r="R8" s="157"/>
      <c r="S8" s="158"/>
      <c r="T8" s="158"/>
      <c r="U8" s="158"/>
      <c r="V8" s="157"/>
      <c r="W8" s="158"/>
      <c r="X8" s="158"/>
      <c r="Y8" s="161"/>
    </row>
    <row r="9" s="1" customFormat="1" ht="20" customHeight="1" spans="1:25">
      <c r="A9" s="133">
        <v>1</v>
      </c>
      <c r="B9" s="134" t="s">
        <v>37</v>
      </c>
      <c r="C9" s="135"/>
      <c r="D9" s="136"/>
      <c r="E9" s="137" t="s">
        <v>38</v>
      </c>
      <c r="F9" s="138">
        <v>45295</v>
      </c>
      <c r="G9" s="139">
        <v>7.875</v>
      </c>
      <c r="H9" s="164">
        <v>8.1875</v>
      </c>
      <c r="I9" s="166">
        <v>8.25</v>
      </c>
      <c r="J9" s="164">
        <f t="shared" ref="J9:M9" si="0">I9+1/16</f>
        <v>8.3125</v>
      </c>
      <c r="K9" s="165">
        <f t="shared" si="0"/>
        <v>8.375</v>
      </c>
      <c r="L9" s="164">
        <f t="shared" si="0"/>
        <v>8.4375</v>
      </c>
      <c r="M9" s="165">
        <f t="shared" si="0"/>
        <v>8.5</v>
      </c>
      <c r="N9" s="159"/>
      <c r="O9" s="159"/>
      <c r="P9" s="159"/>
      <c r="Q9" s="160"/>
      <c r="R9" s="159"/>
      <c r="S9" s="159"/>
      <c r="T9" s="159"/>
      <c r="U9" s="160"/>
      <c r="V9" s="159"/>
      <c r="W9" s="159"/>
      <c r="X9" s="163"/>
      <c r="Y9" s="161"/>
    </row>
    <row r="10" s="1" customFormat="1" ht="20" customHeight="1" spans="1:25">
      <c r="A10" s="133">
        <v>2</v>
      </c>
      <c r="B10" s="134" t="s">
        <v>39</v>
      </c>
      <c r="C10" s="135"/>
      <c r="D10" s="136"/>
      <c r="E10" s="137" t="s">
        <v>40</v>
      </c>
      <c r="F10" s="138">
        <v>45295</v>
      </c>
      <c r="G10" s="139">
        <v>10.125</v>
      </c>
      <c r="H10" s="165">
        <v>10.25</v>
      </c>
      <c r="I10" s="166">
        <v>10.5</v>
      </c>
      <c r="J10" s="165">
        <v>10.75</v>
      </c>
      <c r="K10" s="165">
        <v>11</v>
      </c>
      <c r="L10" s="165">
        <v>11.25</v>
      </c>
      <c r="M10" s="165">
        <v>11.5</v>
      </c>
      <c r="N10" s="159"/>
      <c r="O10" s="159"/>
      <c r="P10" s="159"/>
      <c r="Q10" s="160"/>
      <c r="R10" s="159"/>
      <c r="S10" s="159"/>
      <c r="T10" s="159"/>
      <c r="U10" s="160"/>
      <c r="V10" s="159"/>
      <c r="W10" s="159"/>
      <c r="X10" s="163"/>
      <c r="Y10" s="161"/>
    </row>
    <row r="11" s="1" customFormat="1" ht="20" customHeight="1" spans="1:25">
      <c r="A11" s="133">
        <v>3</v>
      </c>
      <c r="B11" s="134" t="s">
        <v>41</v>
      </c>
      <c r="C11" s="135"/>
      <c r="D11" s="136"/>
      <c r="E11" s="137" t="s">
        <v>42</v>
      </c>
      <c r="F11" s="138">
        <v>45299</v>
      </c>
      <c r="G11" s="139">
        <v>1</v>
      </c>
      <c r="H11" s="165">
        <f>I11-0.125</f>
        <v>0.875</v>
      </c>
      <c r="I11" s="166">
        <v>1</v>
      </c>
      <c r="J11" s="165">
        <f t="shared" ref="J11:M11" si="1">I11+0.125</f>
        <v>1.125</v>
      </c>
      <c r="K11" s="165">
        <f t="shared" si="1"/>
        <v>1.25</v>
      </c>
      <c r="L11" s="165">
        <f t="shared" si="1"/>
        <v>1.375</v>
      </c>
      <c r="M11" s="165">
        <f t="shared" si="1"/>
        <v>1.5</v>
      </c>
      <c r="N11" s="159"/>
      <c r="O11" s="159"/>
      <c r="P11" s="159"/>
      <c r="Q11" s="160"/>
      <c r="R11" s="159"/>
      <c r="S11" s="159"/>
      <c r="T11" s="159"/>
      <c r="U11" s="160"/>
      <c r="V11" s="159"/>
      <c r="W11" s="159"/>
      <c r="X11" s="163"/>
      <c r="Y11" s="161"/>
    </row>
    <row r="12" s="1" customFormat="1" ht="20" customHeight="1" spans="1:25">
      <c r="A12" s="133">
        <v>4</v>
      </c>
      <c r="B12" s="134" t="s">
        <v>43</v>
      </c>
      <c r="C12" s="135"/>
      <c r="D12" s="136"/>
      <c r="E12" s="137" t="s">
        <v>44</v>
      </c>
      <c r="F12" s="138">
        <v>45295</v>
      </c>
      <c r="G12" s="139">
        <v>6.625</v>
      </c>
      <c r="H12" s="165">
        <v>7</v>
      </c>
      <c r="I12" s="166">
        <v>7</v>
      </c>
      <c r="J12" s="165">
        <v>7</v>
      </c>
      <c r="K12" s="165">
        <v>7</v>
      </c>
      <c r="L12" s="165">
        <v>7</v>
      </c>
      <c r="M12" s="165">
        <v>7</v>
      </c>
      <c r="N12" s="159"/>
      <c r="O12" s="159"/>
      <c r="P12" s="159"/>
      <c r="Q12" s="160"/>
      <c r="R12" s="159"/>
      <c r="S12" s="159"/>
      <c r="T12" s="159"/>
      <c r="U12" s="160"/>
      <c r="V12" s="159"/>
      <c r="W12" s="159"/>
      <c r="X12" s="163"/>
      <c r="Y12" s="161"/>
    </row>
    <row r="13" s="1" customFormat="1" ht="20" customHeight="1" spans="1:25">
      <c r="A13" s="133">
        <v>5</v>
      </c>
      <c r="B13" s="134" t="s">
        <v>45</v>
      </c>
      <c r="C13" s="135"/>
      <c r="D13" s="136"/>
      <c r="E13" s="137" t="s">
        <v>46</v>
      </c>
      <c r="F13" s="138">
        <v>45295</v>
      </c>
      <c r="G13" s="139">
        <v>6.125</v>
      </c>
      <c r="H13" s="165">
        <v>6.5</v>
      </c>
      <c r="I13" s="166">
        <v>6.5</v>
      </c>
      <c r="J13" s="165">
        <v>6.5</v>
      </c>
      <c r="K13" s="165">
        <v>6.5</v>
      </c>
      <c r="L13" s="165">
        <v>6.5</v>
      </c>
      <c r="M13" s="165">
        <v>6.5</v>
      </c>
      <c r="N13" s="159"/>
      <c r="O13" s="159"/>
      <c r="P13" s="159"/>
      <c r="Q13" s="160"/>
      <c r="R13" s="159"/>
      <c r="S13" s="159"/>
      <c r="T13" s="159"/>
      <c r="U13" s="160"/>
      <c r="V13" s="159"/>
      <c r="W13" s="159"/>
      <c r="X13" s="163"/>
      <c r="Y13" s="161"/>
    </row>
    <row r="14" s="1" customFormat="1" ht="20" customHeight="1" spans="1:25">
      <c r="A14" s="133">
        <v>6</v>
      </c>
      <c r="B14" s="134" t="s">
        <v>47</v>
      </c>
      <c r="C14" s="135"/>
      <c r="D14" s="136"/>
      <c r="E14" s="137" t="s">
        <v>48</v>
      </c>
      <c r="F14" s="138">
        <v>45293</v>
      </c>
      <c r="G14" s="139">
        <v>43.75</v>
      </c>
      <c r="H14" s="165">
        <v>44</v>
      </c>
      <c r="I14" s="166">
        <v>44.5</v>
      </c>
      <c r="J14" s="165">
        <v>45</v>
      </c>
      <c r="K14" s="165">
        <v>45.5</v>
      </c>
      <c r="L14" s="165">
        <v>46</v>
      </c>
      <c r="M14" s="165">
        <v>46.5</v>
      </c>
      <c r="N14" s="159"/>
      <c r="O14" s="159"/>
      <c r="P14" s="159"/>
      <c r="Q14" s="160"/>
      <c r="R14" s="159"/>
      <c r="S14" s="159"/>
      <c r="T14" s="159"/>
      <c r="U14" s="160"/>
      <c r="V14" s="159"/>
      <c r="W14" s="159"/>
      <c r="X14" s="163"/>
      <c r="Y14" s="161"/>
    </row>
    <row r="15" s="1" customFormat="1" ht="20" customHeight="1" spans="1:25">
      <c r="A15" s="133">
        <v>7</v>
      </c>
      <c r="B15" s="134" t="s">
        <v>49</v>
      </c>
      <c r="C15" s="135"/>
      <c r="D15" s="136"/>
      <c r="E15" s="141" t="s">
        <v>50</v>
      </c>
      <c r="F15" s="138">
        <v>45293</v>
      </c>
      <c r="G15" s="139">
        <v>44</v>
      </c>
      <c r="H15" s="165">
        <v>44.25</v>
      </c>
      <c r="I15" s="166">
        <v>44.75</v>
      </c>
      <c r="J15" s="165">
        <v>45.25</v>
      </c>
      <c r="K15" s="165">
        <v>45.75</v>
      </c>
      <c r="L15" s="165">
        <v>46.25</v>
      </c>
      <c r="M15" s="165">
        <v>46.75</v>
      </c>
      <c r="N15" s="159"/>
      <c r="O15" s="159"/>
      <c r="P15" s="159"/>
      <c r="Q15" s="160"/>
      <c r="R15" s="159"/>
      <c r="S15" s="159"/>
      <c r="T15" s="159"/>
      <c r="U15" s="160"/>
      <c r="V15" s="159"/>
      <c r="W15" s="159"/>
      <c r="X15" s="163"/>
      <c r="Y15" s="161"/>
    </row>
    <row r="16" s="1" customFormat="1" ht="20" customHeight="1" spans="1:25">
      <c r="A16" s="133">
        <v>8</v>
      </c>
      <c r="B16" s="134" t="s">
        <v>51</v>
      </c>
      <c r="C16" s="135"/>
      <c r="D16" s="136"/>
      <c r="E16" s="142" t="s">
        <v>52</v>
      </c>
      <c r="F16" s="138">
        <v>45293</v>
      </c>
      <c r="G16" s="139">
        <v>44.25</v>
      </c>
      <c r="H16" s="165">
        <v>44.5</v>
      </c>
      <c r="I16" s="166">
        <v>45</v>
      </c>
      <c r="J16" s="165">
        <v>45.5</v>
      </c>
      <c r="K16" s="165">
        <v>46</v>
      </c>
      <c r="L16" s="165">
        <v>46.5</v>
      </c>
      <c r="M16" s="165">
        <v>47</v>
      </c>
      <c r="N16" s="159"/>
      <c r="O16" s="159"/>
      <c r="P16" s="159"/>
      <c r="Q16" s="160"/>
      <c r="R16" s="159"/>
      <c r="S16" s="159"/>
      <c r="T16" s="159"/>
      <c r="U16" s="160"/>
      <c r="V16" s="159"/>
      <c r="W16" s="159"/>
      <c r="X16" s="163"/>
      <c r="Y16" s="161"/>
    </row>
    <row r="17" s="1" customFormat="1" ht="20" customHeight="1" spans="1:25">
      <c r="A17" s="133">
        <v>9</v>
      </c>
      <c r="B17" s="134" t="s">
        <v>53</v>
      </c>
      <c r="C17" s="135"/>
      <c r="D17" s="136"/>
      <c r="E17" s="143" t="s">
        <v>54</v>
      </c>
      <c r="F17" s="138">
        <v>45293</v>
      </c>
      <c r="G17" s="139">
        <v>0.75</v>
      </c>
      <c r="H17" s="165">
        <v>0.75</v>
      </c>
      <c r="I17" s="166">
        <v>0.75</v>
      </c>
      <c r="J17" s="165">
        <v>0.75</v>
      </c>
      <c r="K17" s="165">
        <v>0.75</v>
      </c>
      <c r="L17" s="165">
        <v>0.75</v>
      </c>
      <c r="M17" s="165">
        <v>0.75</v>
      </c>
      <c r="N17" s="159"/>
      <c r="O17" s="159"/>
      <c r="P17" s="159"/>
      <c r="Q17" s="160"/>
      <c r="R17" s="159"/>
      <c r="S17" s="159"/>
      <c r="T17" s="159"/>
      <c r="U17" s="160"/>
      <c r="V17" s="159"/>
      <c r="W17" s="159"/>
      <c r="X17" s="163"/>
      <c r="Y17" s="161"/>
    </row>
    <row r="18" s="1" customFormat="1" ht="20" customHeight="1" spans="1:25">
      <c r="A18" s="133">
        <v>10</v>
      </c>
      <c r="B18" s="134" t="s">
        <v>55</v>
      </c>
      <c r="C18" s="135"/>
      <c r="D18" s="136"/>
      <c r="E18" s="137" t="s">
        <v>56</v>
      </c>
      <c r="F18" s="138">
        <v>45295</v>
      </c>
      <c r="G18" s="139">
        <v>9.875</v>
      </c>
      <c r="H18" s="165">
        <v>10.125</v>
      </c>
      <c r="I18" s="166">
        <v>10.5</v>
      </c>
      <c r="J18" s="165">
        <v>10.875</v>
      </c>
      <c r="K18" s="165">
        <v>11.25</v>
      </c>
      <c r="L18" s="165">
        <v>11.625</v>
      </c>
      <c r="M18" s="165">
        <v>12</v>
      </c>
      <c r="N18" s="159"/>
      <c r="O18" s="159"/>
      <c r="P18" s="159"/>
      <c r="Q18" s="160"/>
      <c r="R18" s="159"/>
      <c r="S18" s="159"/>
      <c r="T18" s="159"/>
      <c r="U18" s="160"/>
      <c r="V18" s="159"/>
      <c r="W18" s="159"/>
      <c r="X18" s="163"/>
      <c r="Y18" s="161"/>
    </row>
    <row r="19" s="1" customFormat="1" ht="20" customHeight="1" spans="1:25">
      <c r="A19" s="133">
        <v>11</v>
      </c>
      <c r="B19" s="134" t="s">
        <v>57</v>
      </c>
      <c r="C19" s="135"/>
      <c r="D19" s="136"/>
      <c r="E19" s="137" t="s">
        <v>58</v>
      </c>
      <c r="F19" s="138">
        <v>45295</v>
      </c>
      <c r="G19" s="139">
        <v>7</v>
      </c>
      <c r="H19" s="165">
        <f>I19-0.5</f>
        <v>7</v>
      </c>
      <c r="I19" s="166">
        <v>7.5</v>
      </c>
      <c r="J19" s="165">
        <f t="shared" ref="J19:M19" si="2">I19+0.5</f>
        <v>8</v>
      </c>
      <c r="K19" s="165">
        <f t="shared" si="2"/>
        <v>8.5</v>
      </c>
      <c r="L19" s="165">
        <f t="shared" si="2"/>
        <v>9</v>
      </c>
      <c r="M19" s="165">
        <f t="shared" si="2"/>
        <v>9.5</v>
      </c>
      <c r="N19" s="159"/>
      <c r="O19" s="159"/>
      <c r="P19" s="159"/>
      <c r="Q19" s="160"/>
      <c r="R19" s="159"/>
      <c r="S19" s="159"/>
      <c r="T19" s="159"/>
      <c r="U19" s="160"/>
      <c r="V19" s="159"/>
      <c r="W19" s="159"/>
      <c r="X19" s="163"/>
      <c r="Y19" s="161"/>
    </row>
    <row r="20" s="1" customFormat="1" ht="20" customHeight="1" spans="1:25">
      <c r="A20" s="133">
        <v>12</v>
      </c>
      <c r="B20" s="134" t="s">
        <v>59</v>
      </c>
      <c r="C20" s="135"/>
      <c r="D20" s="136"/>
      <c r="E20" s="137" t="s">
        <v>60</v>
      </c>
      <c r="F20" s="138">
        <v>45293</v>
      </c>
      <c r="G20" s="139">
        <v>31</v>
      </c>
      <c r="H20" s="165">
        <v>31.5</v>
      </c>
      <c r="I20" s="166">
        <v>33.5</v>
      </c>
      <c r="J20" s="165">
        <v>35.5</v>
      </c>
      <c r="K20" s="165">
        <v>38</v>
      </c>
      <c r="L20" s="165">
        <v>40</v>
      </c>
      <c r="M20" s="165">
        <v>42</v>
      </c>
      <c r="N20" s="159"/>
      <c r="O20" s="159"/>
      <c r="P20" s="159"/>
      <c r="Q20" s="160"/>
      <c r="R20" s="159"/>
      <c r="S20" s="159"/>
      <c r="T20" s="159"/>
      <c r="U20" s="160"/>
      <c r="V20" s="159"/>
      <c r="W20" s="159"/>
      <c r="X20" s="163"/>
      <c r="Y20" s="161"/>
    </row>
    <row r="21" s="1" customFormat="1" ht="20" customHeight="1" spans="1:25">
      <c r="A21" s="133">
        <v>13</v>
      </c>
      <c r="B21" s="134" t="s">
        <v>61</v>
      </c>
      <c r="C21" s="135"/>
      <c r="D21" s="136"/>
      <c r="E21" s="137" t="s">
        <v>62</v>
      </c>
      <c r="F21" s="138">
        <v>45293</v>
      </c>
      <c r="G21" s="139">
        <v>25.5</v>
      </c>
      <c r="H21" s="165">
        <v>26</v>
      </c>
      <c r="I21" s="166">
        <v>28</v>
      </c>
      <c r="J21" s="165">
        <v>30</v>
      </c>
      <c r="K21" s="165">
        <v>32.5</v>
      </c>
      <c r="L21" s="165">
        <v>34.5</v>
      </c>
      <c r="M21" s="165">
        <v>36.5</v>
      </c>
      <c r="N21" s="159"/>
      <c r="O21" s="160"/>
      <c r="P21" s="159"/>
      <c r="Q21" s="160"/>
      <c r="R21" s="159"/>
      <c r="S21" s="160"/>
      <c r="T21" s="159"/>
      <c r="U21" s="160"/>
      <c r="V21" s="159"/>
      <c r="W21" s="159"/>
      <c r="X21" s="163"/>
      <c r="Y21" s="161"/>
    </row>
    <row r="22" s="1" customFormat="1" ht="20" customHeight="1" spans="1:25">
      <c r="A22" s="133">
        <v>14</v>
      </c>
      <c r="B22" s="134" t="s">
        <v>63</v>
      </c>
      <c r="C22" s="135"/>
      <c r="D22" s="136"/>
      <c r="E22" s="137" t="s">
        <v>64</v>
      </c>
      <c r="F22" s="138">
        <v>45293</v>
      </c>
      <c r="G22" s="139">
        <v>35.5</v>
      </c>
      <c r="H22" s="165">
        <v>36</v>
      </c>
      <c r="I22" s="166">
        <v>38</v>
      </c>
      <c r="J22" s="165">
        <v>40</v>
      </c>
      <c r="K22" s="165">
        <v>42.5</v>
      </c>
      <c r="L22" s="165">
        <v>44.5</v>
      </c>
      <c r="M22" s="165">
        <v>46.5</v>
      </c>
      <c r="N22" s="159"/>
      <c r="O22" s="159"/>
      <c r="P22" s="159"/>
      <c r="Q22" s="160"/>
      <c r="R22" s="159"/>
      <c r="S22" s="159"/>
      <c r="T22" s="159"/>
      <c r="U22" s="160"/>
      <c r="V22" s="159"/>
      <c r="W22" s="159"/>
      <c r="X22" s="163"/>
      <c r="Y22" s="161"/>
    </row>
    <row r="23" s="1" customFormat="1" ht="20" customHeight="1" spans="1:25">
      <c r="A23" s="133">
        <v>15</v>
      </c>
      <c r="B23" s="134" t="s">
        <v>65</v>
      </c>
      <c r="C23" s="135"/>
      <c r="D23" s="136"/>
      <c r="E23" s="137" t="s">
        <v>66</v>
      </c>
      <c r="F23" s="138">
        <v>45293</v>
      </c>
      <c r="G23" s="139">
        <v>59.5</v>
      </c>
      <c r="H23" s="165">
        <v>60</v>
      </c>
      <c r="I23" s="166">
        <v>62</v>
      </c>
      <c r="J23" s="165">
        <v>64</v>
      </c>
      <c r="K23" s="165">
        <v>66.5</v>
      </c>
      <c r="L23" s="165">
        <v>68.5</v>
      </c>
      <c r="M23" s="165">
        <v>70.5</v>
      </c>
      <c r="N23" s="159"/>
      <c r="O23" s="159"/>
      <c r="P23" s="159"/>
      <c r="Q23" s="160"/>
      <c r="R23" s="159"/>
      <c r="S23" s="159"/>
      <c r="T23" s="159"/>
      <c r="U23" s="160"/>
      <c r="V23" s="159"/>
      <c r="W23" s="159"/>
      <c r="X23" s="163"/>
      <c r="Y23" s="161"/>
    </row>
    <row r="24" s="1" customFormat="1" ht="20" customHeight="1" spans="1:25">
      <c r="A24" s="133">
        <v>16</v>
      </c>
      <c r="B24" s="134" t="s">
        <v>67</v>
      </c>
      <c r="C24" s="135"/>
      <c r="D24" s="136"/>
      <c r="E24" s="137" t="s">
        <v>68</v>
      </c>
      <c r="F24" s="138">
        <v>45293</v>
      </c>
      <c r="G24" s="139">
        <v>55.5</v>
      </c>
      <c r="H24" s="165">
        <v>56</v>
      </c>
      <c r="I24" s="166">
        <v>58</v>
      </c>
      <c r="J24" s="165">
        <v>60</v>
      </c>
      <c r="K24" s="165">
        <v>62.5</v>
      </c>
      <c r="L24" s="165">
        <v>64.5</v>
      </c>
      <c r="M24" s="165">
        <v>66.5</v>
      </c>
      <c r="N24" s="159"/>
      <c r="O24" s="160"/>
      <c r="P24" s="159"/>
      <c r="Q24" s="160"/>
      <c r="R24" s="159"/>
      <c r="S24" s="160"/>
      <c r="T24" s="159"/>
      <c r="U24" s="160"/>
      <c r="V24" s="159"/>
      <c r="W24" s="159"/>
      <c r="X24" s="163"/>
      <c r="Y24" s="161"/>
    </row>
    <row r="25" s="1" customFormat="1" ht="20" customHeight="1" spans="1:25">
      <c r="A25" s="133">
        <v>17</v>
      </c>
      <c r="B25" s="134" t="s">
        <v>69</v>
      </c>
      <c r="C25" s="135"/>
      <c r="D25" s="136"/>
      <c r="E25" s="137" t="s">
        <v>70</v>
      </c>
      <c r="F25" s="138">
        <v>45299</v>
      </c>
      <c r="G25" s="139">
        <v>-0.5</v>
      </c>
      <c r="H25" s="165">
        <v>15.375</v>
      </c>
      <c r="I25" s="166">
        <v>15.75</v>
      </c>
      <c r="J25" s="165">
        <v>16.125</v>
      </c>
      <c r="K25" s="165">
        <v>16.5</v>
      </c>
      <c r="L25" s="165">
        <v>16.875</v>
      </c>
      <c r="M25" s="165">
        <v>17.25</v>
      </c>
      <c r="N25" s="159"/>
      <c r="O25" s="159"/>
      <c r="P25" s="159"/>
      <c r="Q25" s="160"/>
      <c r="R25" s="159"/>
      <c r="S25" s="159"/>
      <c r="T25" s="159"/>
      <c r="U25" s="160"/>
      <c r="V25" s="159"/>
      <c r="W25" s="159"/>
      <c r="X25" s="163"/>
      <c r="Y25" s="161"/>
    </row>
    <row r="26" s="1" customFormat="1" ht="20" customHeight="1" spans="1:25">
      <c r="A26" s="133">
        <v>18</v>
      </c>
      <c r="B26" s="134" t="s">
        <v>71</v>
      </c>
      <c r="C26" s="135"/>
      <c r="D26" s="136"/>
      <c r="E26" s="137" t="s">
        <v>72</v>
      </c>
      <c r="F26" s="138">
        <v>45295</v>
      </c>
      <c r="G26" s="139">
        <v>2.5</v>
      </c>
      <c r="H26" s="165">
        <v>2.5</v>
      </c>
      <c r="I26" s="166">
        <v>2.5</v>
      </c>
      <c r="J26" s="165">
        <v>2.5</v>
      </c>
      <c r="K26" s="165">
        <v>2.5</v>
      </c>
      <c r="L26" s="165">
        <v>2.5</v>
      </c>
      <c r="M26" s="165">
        <v>2.5</v>
      </c>
      <c r="N26" s="159"/>
      <c r="O26" s="159"/>
      <c r="P26" s="159"/>
      <c r="Q26" s="160"/>
      <c r="R26" s="159"/>
      <c r="S26" s="159"/>
      <c r="T26" s="159"/>
      <c r="U26" s="160"/>
      <c r="V26" s="159"/>
      <c r="W26" s="159"/>
      <c r="X26" s="163"/>
      <c r="Y26" s="161"/>
    </row>
    <row r="27" s="1" customFormat="1" ht="20" customHeight="1" spans="1:25">
      <c r="A27" s="133">
        <v>19</v>
      </c>
      <c r="B27" s="134" t="s">
        <v>73</v>
      </c>
      <c r="C27" s="135"/>
      <c r="D27" s="136"/>
      <c r="E27" s="141" t="s">
        <v>74</v>
      </c>
      <c r="F27" s="138">
        <v>45295</v>
      </c>
      <c r="G27" s="139">
        <v>11.5</v>
      </c>
      <c r="H27" s="165">
        <v>12</v>
      </c>
      <c r="I27" s="166">
        <v>12</v>
      </c>
      <c r="J27" s="165">
        <v>12.5</v>
      </c>
      <c r="K27" s="165">
        <v>12.5</v>
      </c>
      <c r="L27" s="165">
        <v>13</v>
      </c>
      <c r="M27" s="165">
        <v>13.5</v>
      </c>
      <c r="N27" s="159"/>
      <c r="O27" s="159"/>
      <c r="P27" s="159"/>
      <c r="Q27" s="160"/>
      <c r="R27" s="159"/>
      <c r="S27" s="159"/>
      <c r="T27" s="159"/>
      <c r="U27" s="160"/>
      <c r="V27" s="159"/>
      <c r="W27" s="159"/>
      <c r="X27" s="163"/>
      <c r="Y27" s="161"/>
    </row>
    <row r="28" s="1" customFormat="1" ht="20" customHeight="1" spans="1:25">
      <c r="A28" s="133">
        <v>20</v>
      </c>
      <c r="B28" s="144" t="s">
        <v>75</v>
      </c>
      <c r="C28" s="145"/>
      <c r="D28" s="145"/>
      <c r="E28" s="146" t="s">
        <v>76</v>
      </c>
      <c r="F28" s="147">
        <v>0</v>
      </c>
      <c r="G28" s="139">
        <v>9.875</v>
      </c>
      <c r="H28" s="165">
        <v>10</v>
      </c>
      <c r="I28" s="166">
        <v>10.25</v>
      </c>
      <c r="J28" s="165">
        <v>10.5</v>
      </c>
      <c r="K28" s="165">
        <v>10.75</v>
      </c>
      <c r="L28" s="165">
        <v>11</v>
      </c>
      <c r="M28" s="165">
        <v>11.25</v>
      </c>
      <c r="N28" s="159"/>
      <c r="O28" s="159"/>
      <c r="P28" s="159"/>
      <c r="Q28" s="160"/>
      <c r="R28" s="159"/>
      <c r="S28" s="159"/>
      <c r="T28" s="159"/>
      <c r="U28" s="160"/>
      <c r="V28" s="159"/>
      <c r="W28" s="159"/>
      <c r="X28" s="163"/>
      <c r="Y28" s="161"/>
    </row>
    <row r="29" s="1" customFormat="1" ht="20" customHeight="1" spans="1:25">
      <c r="A29" s="133">
        <v>21</v>
      </c>
      <c r="B29" s="144" t="s">
        <v>77</v>
      </c>
      <c r="C29" s="145"/>
      <c r="D29" s="145"/>
      <c r="E29" s="146" t="s">
        <v>78</v>
      </c>
      <c r="F29" s="147">
        <v>0</v>
      </c>
      <c r="G29" s="139">
        <v>6.375</v>
      </c>
      <c r="H29" s="165">
        <v>6.5</v>
      </c>
      <c r="I29" s="166">
        <v>6.75</v>
      </c>
      <c r="J29" s="165">
        <v>7</v>
      </c>
      <c r="K29" s="165">
        <v>7.25</v>
      </c>
      <c r="L29" s="165">
        <v>7.5</v>
      </c>
      <c r="M29" s="165">
        <v>7.75</v>
      </c>
      <c r="N29" s="159"/>
      <c r="O29" s="159"/>
      <c r="P29" s="159"/>
      <c r="Q29" s="160"/>
      <c r="R29" s="159"/>
      <c r="S29" s="159"/>
      <c r="T29" s="159"/>
      <c r="U29" s="160"/>
      <c r="V29" s="159"/>
      <c r="W29" s="159"/>
      <c r="X29" s="163"/>
      <c r="Y29" s="161"/>
    </row>
    <row r="30" s="1" customFormat="1" ht="20" customHeight="1" spans="1:25">
      <c r="A30" s="133">
        <v>22</v>
      </c>
      <c r="B30" s="144" t="s">
        <v>79</v>
      </c>
      <c r="C30" s="145"/>
      <c r="D30" s="145"/>
      <c r="E30" s="148" t="s">
        <v>80</v>
      </c>
      <c r="F30" s="147">
        <v>0</v>
      </c>
      <c r="G30" s="139">
        <v>6</v>
      </c>
      <c r="H30" s="165">
        <v>6.125</v>
      </c>
      <c r="I30" s="166">
        <v>6.375</v>
      </c>
      <c r="J30" s="165">
        <v>6.625</v>
      </c>
      <c r="K30" s="165">
        <v>6.875</v>
      </c>
      <c r="L30" s="165">
        <v>7.125</v>
      </c>
      <c r="M30" s="165">
        <v>7.375</v>
      </c>
      <c r="N30" s="159"/>
      <c r="O30" s="159"/>
      <c r="P30" s="159"/>
      <c r="Q30" s="160"/>
      <c r="R30" s="159"/>
      <c r="S30" s="159"/>
      <c r="T30" s="159"/>
      <c r="U30" s="160"/>
      <c r="V30" s="159"/>
      <c r="W30" s="159"/>
      <c r="X30" s="163"/>
      <c r="Y30" s="161"/>
    </row>
    <row r="31" s="1" customFormat="1" ht="20" customHeight="1" spans="1:25">
      <c r="A31" s="133">
        <v>23</v>
      </c>
      <c r="B31" s="144" t="s">
        <v>81</v>
      </c>
      <c r="C31" s="145"/>
      <c r="D31" s="145"/>
      <c r="E31" s="149" t="s">
        <v>82</v>
      </c>
      <c r="F31" s="147">
        <v>0</v>
      </c>
      <c r="G31" s="139">
        <v>0.125</v>
      </c>
      <c r="H31" s="165">
        <v>0.125</v>
      </c>
      <c r="I31" s="166">
        <v>0.125</v>
      </c>
      <c r="J31" s="165">
        <v>0.125</v>
      </c>
      <c r="K31" s="165">
        <v>0.125</v>
      </c>
      <c r="L31" s="165">
        <v>0.125</v>
      </c>
      <c r="M31" s="165">
        <v>0.125</v>
      </c>
      <c r="N31" s="159"/>
      <c r="O31" s="159"/>
      <c r="P31" s="159"/>
      <c r="Q31" s="160"/>
      <c r="R31" s="159"/>
      <c r="S31" s="159"/>
      <c r="T31" s="159"/>
      <c r="U31" s="160"/>
      <c r="V31" s="159"/>
      <c r="W31" s="159"/>
      <c r="X31" s="163"/>
      <c r="Y31" s="161"/>
    </row>
    <row r="32" s="1" customFormat="1" ht="15.75" customHeight="1" spans="13:25">
      <c r="M32" s="161"/>
      <c r="N32" s="161"/>
      <c r="O32" s="161"/>
      <c r="P32" s="161"/>
      <c r="Q32" s="161"/>
      <c r="R32" s="161"/>
      <c r="S32" s="161"/>
      <c r="T32" s="161"/>
      <c r="U32" s="161"/>
      <c r="V32" s="161"/>
      <c r="W32" s="161"/>
      <c r="X32" s="161"/>
      <c r="Y32" s="161"/>
    </row>
    <row r="33" s="1" customFormat="1" ht="15.75" customHeight="1" spans="13:25">
      <c r="M33" s="161"/>
      <c r="N33" s="161"/>
      <c r="O33" s="161"/>
      <c r="P33" s="161"/>
      <c r="Q33" s="161"/>
      <c r="R33" s="161"/>
      <c r="S33" s="161"/>
      <c r="T33" s="161"/>
      <c r="U33" s="161"/>
      <c r="V33" s="161"/>
      <c r="W33" s="161"/>
      <c r="X33" s="161"/>
      <c r="Y33" s="161"/>
    </row>
    <row r="34" s="1" customFormat="1" ht="15.75" customHeight="1" spans="13:25">
      <c r="M34" s="161"/>
      <c r="N34" s="161"/>
      <c r="O34" s="161"/>
      <c r="P34" s="161"/>
      <c r="Q34" s="161"/>
      <c r="R34" s="161"/>
      <c r="S34" s="161"/>
      <c r="T34" s="161"/>
      <c r="U34" s="161"/>
      <c r="V34" s="161"/>
      <c r="W34" s="161"/>
      <c r="X34" s="161"/>
      <c r="Y34" s="161"/>
    </row>
    <row r="35" s="1" customFormat="1" ht="15.75" customHeight="1" spans="13:25">
      <c r="M35" s="161"/>
      <c r="N35" s="161"/>
      <c r="O35" s="161"/>
      <c r="P35" s="161"/>
      <c r="Q35" s="161"/>
      <c r="R35" s="161"/>
      <c r="S35" s="161"/>
      <c r="T35" s="161"/>
      <c r="U35" s="161"/>
      <c r="V35" s="161"/>
      <c r="W35" s="161"/>
      <c r="X35" s="161"/>
      <c r="Y35" s="161"/>
    </row>
    <row r="36" s="1" customFormat="1" ht="15.75" customHeight="1" spans="13:25">
      <c r="M36" s="161"/>
      <c r="N36" s="161"/>
      <c r="O36" s="161"/>
      <c r="P36" s="161"/>
      <c r="Q36" s="161"/>
      <c r="R36" s="161"/>
      <c r="S36" s="161"/>
      <c r="T36" s="161"/>
      <c r="U36" s="161"/>
      <c r="V36" s="161"/>
      <c r="W36" s="161"/>
      <c r="X36" s="161"/>
      <c r="Y36" s="161"/>
    </row>
    <row r="37" s="1" customFormat="1" ht="15.75" customHeight="1" spans="13:25">
      <c r="M37" s="161"/>
      <c r="N37" s="161"/>
      <c r="O37" s="161"/>
      <c r="P37" s="161"/>
      <c r="Q37" s="161"/>
      <c r="R37" s="161"/>
      <c r="S37" s="161"/>
      <c r="T37" s="161"/>
      <c r="U37" s="161"/>
      <c r="V37" s="161"/>
      <c r="W37" s="161"/>
      <c r="X37" s="161"/>
      <c r="Y37" s="161"/>
    </row>
    <row r="38" s="1" customFormat="1" ht="15.75" customHeight="1" spans="13:25">
      <c r="M38" s="161"/>
      <c r="N38" s="161"/>
      <c r="O38" s="161"/>
      <c r="P38" s="161"/>
      <c r="Q38" s="161"/>
      <c r="R38" s="161"/>
      <c r="S38" s="161"/>
      <c r="T38" s="161"/>
      <c r="U38" s="161"/>
      <c r="V38" s="161"/>
      <c r="W38" s="161"/>
      <c r="X38" s="161"/>
      <c r="Y38" s="161"/>
    </row>
    <row r="39" s="1" customFormat="1" ht="15.75" customHeight="1" spans="13:25">
      <c r="M39" s="161"/>
      <c r="N39" s="161"/>
      <c r="O39" s="161"/>
      <c r="P39" s="161"/>
      <c r="Q39" s="161"/>
      <c r="R39" s="161"/>
      <c r="S39" s="161"/>
      <c r="T39" s="161"/>
      <c r="U39" s="161"/>
      <c r="V39" s="161"/>
      <c r="W39" s="161"/>
      <c r="X39" s="161"/>
      <c r="Y39" s="161"/>
    </row>
    <row r="40" s="1" customFormat="1" ht="15.75" customHeight="1" spans="13:25">
      <c r="M40" s="161"/>
      <c r="N40" s="161"/>
      <c r="O40" s="161"/>
      <c r="P40" s="161"/>
      <c r="Q40" s="161"/>
      <c r="R40" s="161"/>
      <c r="S40" s="161"/>
      <c r="T40" s="161"/>
      <c r="U40" s="161"/>
      <c r="V40" s="161"/>
      <c r="W40" s="161"/>
      <c r="X40" s="161"/>
      <c r="Y40" s="161"/>
    </row>
    <row r="41" s="1" customFormat="1" ht="15.75" customHeight="1" spans="13:25">
      <c r="M41" s="161"/>
      <c r="N41" s="161"/>
      <c r="O41" s="161"/>
      <c r="P41" s="161"/>
      <c r="Q41" s="161"/>
      <c r="R41" s="161"/>
      <c r="S41" s="161"/>
      <c r="T41" s="161"/>
      <c r="U41" s="161"/>
      <c r="V41" s="161"/>
      <c r="W41" s="161"/>
      <c r="X41" s="161"/>
      <c r="Y41" s="161"/>
    </row>
    <row r="42" s="1" customFormat="1" ht="15.75" customHeight="1" spans="13:25">
      <c r="M42" s="161"/>
      <c r="N42" s="161"/>
      <c r="O42" s="161"/>
      <c r="P42" s="161"/>
      <c r="Q42" s="161"/>
      <c r="R42" s="161"/>
      <c r="S42" s="161"/>
      <c r="T42" s="161"/>
      <c r="U42" s="161"/>
      <c r="V42" s="161"/>
      <c r="W42" s="161"/>
      <c r="X42" s="161"/>
      <c r="Y42" s="161"/>
    </row>
    <row r="43" s="1" customFormat="1" ht="15.75" customHeight="1" spans="13:25">
      <c r="M43" s="161"/>
      <c r="N43" s="161"/>
      <c r="O43" s="161"/>
      <c r="P43" s="161"/>
      <c r="Q43" s="161"/>
      <c r="R43" s="161"/>
      <c r="S43" s="161"/>
      <c r="T43" s="161"/>
      <c r="U43" s="161"/>
      <c r="V43" s="161"/>
      <c r="W43" s="161"/>
      <c r="X43" s="161"/>
      <c r="Y43" s="161"/>
    </row>
  </sheetData>
  <mergeCells count="33">
    <mergeCell ref="A1:D1"/>
    <mergeCell ref="F1:G1"/>
    <mergeCell ref="H1:I1"/>
    <mergeCell ref="J1:M1"/>
    <mergeCell ref="A2:B2"/>
    <mergeCell ref="E2:F2"/>
    <mergeCell ref="A3:B3"/>
    <mergeCell ref="E3:F3"/>
    <mergeCell ref="A4:B4"/>
    <mergeCell ref="E4:F4"/>
    <mergeCell ref="A5:B5"/>
    <mergeCell ref="E5:F5"/>
    <mergeCell ref="G5:I5"/>
    <mergeCell ref="J5:M5"/>
    <mergeCell ref="A6:B6"/>
    <mergeCell ref="E6:F6"/>
    <mergeCell ref="G6:I6"/>
    <mergeCell ref="J6:M6"/>
    <mergeCell ref="B28:D28"/>
    <mergeCell ref="B29:D29"/>
    <mergeCell ref="B30:D30"/>
    <mergeCell ref="B31:D31"/>
    <mergeCell ref="F7:F8"/>
    <mergeCell ref="G7:G8"/>
    <mergeCell ref="H7:H8"/>
    <mergeCell ref="I7:I8"/>
    <mergeCell ref="J7:J8"/>
    <mergeCell ref="K7:K8"/>
    <mergeCell ref="L7:L8"/>
    <mergeCell ref="M7:M8"/>
    <mergeCell ref="G2:I4"/>
    <mergeCell ref="J2:M4"/>
    <mergeCell ref="B7:E8"/>
  </mergeCells>
  <pageMargins left="0.7" right="0.7" top="0.75" bottom="0.75" header="0.3" footer="0.3"/>
  <pageSetup paperSize="9" scale="73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43"/>
  <sheetViews>
    <sheetView view="pageBreakPreview" zoomScale="70" zoomScaleNormal="70" workbookViewId="0">
      <selection activeCell="Q24" sqref="Q24"/>
    </sheetView>
  </sheetViews>
  <sheetFormatPr defaultColWidth="9.02654867256637" defaultRowHeight="12.75"/>
  <cols>
    <col min="1" max="1" width="4.17699115044248" style="1" customWidth="1"/>
    <col min="2" max="2" width="16.3628318584071" style="1" customWidth="1"/>
    <col min="3" max="3" width="25.1769911504425" style="1" customWidth="1"/>
    <col min="4" max="4" width="20.3628318584071" style="1" customWidth="1"/>
    <col min="5" max="5" width="43.1946902654867" style="1" customWidth="1"/>
    <col min="6" max="6" width="9" style="1" customWidth="1"/>
    <col min="7" max="7" width="8.8141592920354" style="1" hidden="1" customWidth="1"/>
    <col min="8" max="13" width="10.5575221238938" style="1" customWidth="1"/>
    <col min="14" max="14" width="5.63716814159292" style="1" customWidth="1"/>
    <col min="15" max="17" width="8.63716814159292" style="1" customWidth="1"/>
    <col min="18" max="18" width="5.45132743362832" style="1" customWidth="1"/>
    <col min="19" max="19" width="8.63716814159292" style="1" customWidth="1"/>
    <col min="20" max="21" width="8.45132743362832" style="1" customWidth="1"/>
    <col min="22" max="22" width="6.63716814159292" style="1" customWidth="1"/>
    <col min="23" max="23" width="10.1769911504425" style="1" customWidth="1"/>
    <col min="24" max="24" width="28.6371681415929" style="1" customWidth="1"/>
    <col min="25" max="16384" width="9.02654867256637" style="1"/>
  </cols>
  <sheetData>
    <row r="1" s="1" customFormat="1" ht="30" customHeight="1" spans="1:25">
      <c r="A1" s="116" t="s">
        <v>0</v>
      </c>
      <c r="B1" s="117"/>
      <c r="C1" s="117"/>
      <c r="D1" s="118"/>
      <c r="E1" s="119" t="s">
        <v>1</v>
      </c>
      <c r="F1" s="120" t="s">
        <v>2</v>
      </c>
      <c r="G1" s="120"/>
      <c r="H1" s="119" t="s">
        <v>3</v>
      </c>
      <c r="I1" s="119"/>
      <c r="J1" s="120" t="s">
        <v>2</v>
      </c>
      <c r="K1" s="120"/>
      <c r="L1" s="120"/>
      <c r="M1" s="12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61"/>
      <c r="Y1" s="161"/>
    </row>
    <row r="2" s="1" customFormat="1" ht="15.75" customHeight="1" spans="1:25">
      <c r="A2" s="9" t="s">
        <v>4</v>
      </c>
      <c r="B2" s="10"/>
      <c r="C2" s="11" t="s">
        <v>5</v>
      </c>
      <c r="D2" s="121" t="s">
        <v>6</v>
      </c>
      <c r="E2" s="122" t="s">
        <v>7</v>
      </c>
      <c r="F2" s="122"/>
      <c r="G2" s="119" t="s">
        <v>8</v>
      </c>
      <c r="H2" s="119"/>
      <c r="I2" s="119"/>
      <c r="J2" s="151" t="s">
        <v>9</v>
      </c>
      <c r="K2" s="151"/>
      <c r="L2" s="151"/>
      <c r="M2" s="151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61"/>
      <c r="Y2" s="161"/>
    </row>
    <row r="3" s="1" customFormat="1" ht="15.75" customHeight="1" spans="1:25">
      <c r="A3" s="16" t="s">
        <v>10</v>
      </c>
      <c r="B3" s="17"/>
      <c r="C3" s="18">
        <v>45400</v>
      </c>
      <c r="D3" s="123" t="s">
        <v>11</v>
      </c>
      <c r="E3" s="122" t="s">
        <v>12</v>
      </c>
      <c r="F3" s="122"/>
      <c r="G3" s="119"/>
      <c r="H3" s="119"/>
      <c r="I3" s="119"/>
      <c r="J3" s="151"/>
      <c r="K3" s="151"/>
      <c r="L3" s="151"/>
      <c r="M3" s="151"/>
      <c r="N3" s="152"/>
      <c r="O3" s="152"/>
      <c r="P3" s="152"/>
      <c r="Q3" s="152"/>
      <c r="R3" s="152"/>
      <c r="S3" s="152"/>
      <c r="T3" s="152"/>
      <c r="U3" s="152"/>
      <c r="V3" s="152"/>
      <c r="W3" s="152"/>
      <c r="X3" s="161"/>
      <c r="Y3" s="161"/>
    </row>
    <row r="4" s="1" customFormat="1" ht="15.75" customHeight="1" spans="1:25">
      <c r="A4" s="16" t="s">
        <v>13</v>
      </c>
      <c r="B4" s="17"/>
      <c r="C4" s="18" t="s">
        <v>14</v>
      </c>
      <c r="D4" s="123" t="s">
        <v>15</v>
      </c>
      <c r="E4" s="122" t="s">
        <v>16</v>
      </c>
      <c r="F4" s="122"/>
      <c r="G4" s="119"/>
      <c r="H4" s="119"/>
      <c r="I4" s="119"/>
      <c r="J4" s="151"/>
      <c r="K4" s="151"/>
      <c r="L4" s="151"/>
      <c r="M4" s="151"/>
      <c r="N4" s="152"/>
      <c r="O4" s="152"/>
      <c r="P4" s="152"/>
      <c r="Q4" s="152"/>
      <c r="R4" s="152"/>
      <c r="S4" s="152"/>
      <c r="T4" s="152"/>
      <c r="U4" s="152"/>
      <c r="V4" s="152"/>
      <c r="W4" s="152"/>
      <c r="X4" s="161"/>
      <c r="Y4" s="161"/>
    </row>
    <row r="5" s="1" customFormat="1" ht="15.75" customHeight="1" spans="1:25">
      <c r="A5" s="16" t="s">
        <v>17</v>
      </c>
      <c r="B5" s="17"/>
      <c r="C5" s="18" t="s">
        <v>18</v>
      </c>
      <c r="D5" s="123" t="s">
        <v>19</v>
      </c>
      <c r="E5" s="122" t="s">
        <v>20</v>
      </c>
      <c r="F5" s="122"/>
      <c r="G5" s="124" t="s">
        <v>21</v>
      </c>
      <c r="H5" s="124"/>
      <c r="I5" s="124"/>
      <c r="J5" s="153" t="s">
        <v>22</v>
      </c>
      <c r="K5" s="153"/>
      <c r="L5" s="153"/>
      <c r="M5" s="153"/>
      <c r="N5" s="152"/>
      <c r="O5" s="152"/>
      <c r="P5" s="152"/>
      <c r="Q5" s="152"/>
      <c r="R5" s="152"/>
      <c r="S5" s="152"/>
      <c r="T5" s="152"/>
      <c r="U5" s="152"/>
      <c r="V5" s="152"/>
      <c r="W5" s="152"/>
      <c r="X5" s="161"/>
      <c r="Y5" s="161"/>
    </row>
    <row r="6" s="1" customFormat="1" ht="15.75" customHeight="1" spans="1:25">
      <c r="A6" s="25" t="s">
        <v>23</v>
      </c>
      <c r="B6" s="26"/>
      <c r="C6" s="27" t="s">
        <v>24</v>
      </c>
      <c r="D6" s="125" t="s">
        <v>25</v>
      </c>
      <c r="E6" s="122" t="s">
        <v>26</v>
      </c>
      <c r="F6" s="122"/>
      <c r="G6" s="124" t="s">
        <v>27</v>
      </c>
      <c r="H6" s="124"/>
      <c r="I6" s="124"/>
      <c r="J6" s="153">
        <v>0</v>
      </c>
      <c r="K6" s="153"/>
      <c r="L6" s="153"/>
      <c r="M6" s="153"/>
      <c r="N6" s="152"/>
      <c r="O6" s="152"/>
      <c r="P6" s="152"/>
      <c r="Q6" s="152"/>
      <c r="R6" s="152"/>
      <c r="S6" s="152"/>
      <c r="T6" s="152"/>
      <c r="U6" s="152"/>
      <c r="V6" s="152"/>
      <c r="W6" s="162"/>
      <c r="X6" s="161"/>
      <c r="Y6" s="161"/>
    </row>
    <row r="7" s="1" customFormat="1" ht="15.75" customHeight="1" spans="1:25">
      <c r="A7" s="126"/>
      <c r="B7" s="127" t="s">
        <v>28</v>
      </c>
      <c r="C7" s="128"/>
      <c r="D7" s="128"/>
      <c r="E7" s="128"/>
      <c r="F7" s="129" t="s">
        <v>29</v>
      </c>
      <c r="G7" s="129" t="s">
        <v>30</v>
      </c>
      <c r="H7" s="36" t="s">
        <v>31</v>
      </c>
      <c r="I7" s="154" t="s">
        <v>32</v>
      </c>
      <c r="J7" s="88" t="s">
        <v>33</v>
      </c>
      <c r="K7" s="36" t="s">
        <v>34</v>
      </c>
      <c r="L7" s="36" t="s">
        <v>35</v>
      </c>
      <c r="M7" s="36" t="s">
        <v>36</v>
      </c>
      <c r="N7" s="155"/>
      <c r="O7" s="155"/>
      <c r="P7" s="156"/>
      <c r="Q7" s="155"/>
      <c r="R7" s="155"/>
      <c r="S7" s="155"/>
      <c r="T7" s="156"/>
      <c r="U7" s="155"/>
      <c r="V7" s="155"/>
      <c r="W7" s="156"/>
      <c r="X7" s="158"/>
      <c r="Y7" s="161"/>
    </row>
    <row r="8" s="1" customFormat="1" ht="15" customHeight="1" spans="1:25">
      <c r="A8" s="130"/>
      <c r="B8" s="131"/>
      <c r="C8" s="131"/>
      <c r="D8" s="131"/>
      <c r="E8" s="131"/>
      <c r="F8" s="132"/>
      <c r="G8" s="132"/>
      <c r="H8" s="40"/>
      <c r="I8" s="40"/>
      <c r="J8" s="40"/>
      <c r="K8" s="40"/>
      <c r="L8" s="40"/>
      <c r="M8" s="40"/>
      <c r="N8" s="157"/>
      <c r="O8" s="158"/>
      <c r="P8" s="158"/>
      <c r="Q8" s="158"/>
      <c r="R8" s="157"/>
      <c r="S8" s="158"/>
      <c r="T8" s="158"/>
      <c r="U8" s="158"/>
      <c r="V8" s="157"/>
      <c r="W8" s="158"/>
      <c r="X8" s="158"/>
      <c r="Y8" s="161"/>
    </row>
    <row r="9" s="1" customFormat="1" ht="20" customHeight="1" spans="1:25">
      <c r="A9" s="133">
        <v>1</v>
      </c>
      <c r="B9" s="134" t="s">
        <v>37</v>
      </c>
      <c r="C9" s="135"/>
      <c r="D9" s="136"/>
      <c r="E9" s="137" t="s">
        <v>38</v>
      </c>
      <c r="F9" s="138">
        <v>45295</v>
      </c>
      <c r="G9" s="139">
        <v>7.875</v>
      </c>
      <c r="H9" s="140">
        <f>'XS-XXL'!H9*2.54</f>
        <v>20.79625</v>
      </c>
      <c r="I9" s="140">
        <f>'XS-XXL'!I9*2.54</f>
        <v>20.955</v>
      </c>
      <c r="J9" s="140">
        <f>'XS-XXL'!J9*2.54</f>
        <v>21.11375</v>
      </c>
      <c r="K9" s="140">
        <f>'XS-XXL'!K9*2.54</f>
        <v>21.2725</v>
      </c>
      <c r="L9" s="140">
        <f>'XS-XXL'!L9*2.54</f>
        <v>21.43125</v>
      </c>
      <c r="M9" s="140">
        <f>'XS-XXL'!M9*2.54</f>
        <v>21.59</v>
      </c>
      <c r="N9" s="159"/>
      <c r="O9" s="159"/>
      <c r="P9" s="159"/>
      <c r="Q9" s="160"/>
      <c r="R9" s="159"/>
      <c r="S9" s="159"/>
      <c r="T9" s="159"/>
      <c r="U9" s="160"/>
      <c r="V9" s="159"/>
      <c r="W9" s="159"/>
      <c r="X9" s="163"/>
      <c r="Y9" s="161"/>
    </row>
    <row r="10" s="1" customFormat="1" ht="20" customHeight="1" spans="1:25">
      <c r="A10" s="133">
        <v>2</v>
      </c>
      <c r="B10" s="134" t="s">
        <v>39</v>
      </c>
      <c r="C10" s="135"/>
      <c r="D10" s="136"/>
      <c r="E10" s="137" t="s">
        <v>40</v>
      </c>
      <c r="F10" s="138">
        <v>45295</v>
      </c>
      <c r="G10" s="139">
        <v>10.125</v>
      </c>
      <c r="H10" s="140">
        <f>'XS-XXL'!H10*2.54</f>
        <v>26.035</v>
      </c>
      <c r="I10" s="140">
        <f>'XS-XXL'!I10*2.54</f>
        <v>26.67</v>
      </c>
      <c r="J10" s="140">
        <f>'XS-XXL'!J10*2.54</f>
        <v>27.305</v>
      </c>
      <c r="K10" s="140">
        <f>'XS-XXL'!K10*2.54</f>
        <v>27.94</v>
      </c>
      <c r="L10" s="140">
        <f>'XS-XXL'!L10*2.54</f>
        <v>28.575</v>
      </c>
      <c r="M10" s="140">
        <f>'XS-XXL'!M10*2.54</f>
        <v>29.21</v>
      </c>
      <c r="N10" s="159"/>
      <c r="O10" s="159"/>
      <c r="P10" s="159"/>
      <c r="Q10" s="160"/>
      <c r="R10" s="159"/>
      <c r="S10" s="159"/>
      <c r="T10" s="159"/>
      <c r="U10" s="160"/>
      <c r="V10" s="159"/>
      <c r="W10" s="159"/>
      <c r="X10" s="163"/>
      <c r="Y10" s="161"/>
    </row>
    <row r="11" s="1" customFormat="1" ht="20" customHeight="1" spans="1:25">
      <c r="A11" s="133">
        <v>3</v>
      </c>
      <c r="B11" s="134" t="s">
        <v>41</v>
      </c>
      <c r="C11" s="135"/>
      <c r="D11" s="136"/>
      <c r="E11" s="137" t="s">
        <v>42</v>
      </c>
      <c r="F11" s="138">
        <v>45299</v>
      </c>
      <c r="G11" s="139">
        <v>1</v>
      </c>
      <c r="H11" s="140">
        <f>'XS-XXL'!H11*2.54</f>
        <v>2.2225</v>
      </c>
      <c r="I11" s="140">
        <f>'XS-XXL'!I11*2.54</f>
        <v>2.54</v>
      </c>
      <c r="J11" s="140">
        <f>'XS-XXL'!J11*2.54</f>
        <v>2.8575</v>
      </c>
      <c r="K11" s="140">
        <f>'XS-XXL'!K11*2.54</f>
        <v>3.175</v>
      </c>
      <c r="L11" s="140">
        <f>'XS-XXL'!L11*2.54</f>
        <v>3.4925</v>
      </c>
      <c r="M11" s="140">
        <f>'XS-XXL'!M11*2.54</f>
        <v>3.81</v>
      </c>
      <c r="N11" s="159"/>
      <c r="O11" s="159"/>
      <c r="P11" s="159"/>
      <c r="Q11" s="160"/>
      <c r="R11" s="159"/>
      <c r="S11" s="159"/>
      <c r="T11" s="159"/>
      <c r="U11" s="160"/>
      <c r="V11" s="159"/>
      <c r="W11" s="159"/>
      <c r="X11" s="163"/>
      <c r="Y11" s="161"/>
    </row>
    <row r="12" s="1" customFormat="1" ht="20" customHeight="1" spans="1:25">
      <c r="A12" s="133">
        <v>4</v>
      </c>
      <c r="B12" s="134" t="s">
        <v>43</v>
      </c>
      <c r="C12" s="135"/>
      <c r="D12" s="136"/>
      <c r="E12" s="137" t="s">
        <v>44</v>
      </c>
      <c r="F12" s="138">
        <v>45295</v>
      </c>
      <c r="G12" s="139">
        <v>6.625</v>
      </c>
      <c r="H12" s="140">
        <f>'XS-XXL'!H12*2.54</f>
        <v>17.78</v>
      </c>
      <c r="I12" s="140">
        <f>'XS-XXL'!I12*2.54</f>
        <v>17.78</v>
      </c>
      <c r="J12" s="140">
        <f>'XS-XXL'!J12*2.54</f>
        <v>17.78</v>
      </c>
      <c r="K12" s="140">
        <f>'XS-XXL'!K12*2.54</f>
        <v>17.78</v>
      </c>
      <c r="L12" s="140">
        <f>'XS-XXL'!L12*2.54</f>
        <v>17.78</v>
      </c>
      <c r="M12" s="140">
        <f>'XS-XXL'!M12*2.54</f>
        <v>17.78</v>
      </c>
      <c r="N12" s="159"/>
      <c r="O12" s="159"/>
      <c r="P12" s="159"/>
      <c r="Q12" s="160"/>
      <c r="R12" s="159"/>
      <c r="S12" s="159"/>
      <c r="T12" s="159"/>
      <c r="U12" s="160"/>
      <c r="V12" s="159"/>
      <c r="W12" s="159"/>
      <c r="X12" s="163"/>
      <c r="Y12" s="161"/>
    </row>
    <row r="13" s="1" customFormat="1" ht="20" customHeight="1" spans="1:25">
      <c r="A13" s="133">
        <v>5</v>
      </c>
      <c r="B13" s="134" t="s">
        <v>45</v>
      </c>
      <c r="C13" s="135"/>
      <c r="D13" s="136"/>
      <c r="E13" s="137" t="s">
        <v>46</v>
      </c>
      <c r="F13" s="138">
        <v>45295</v>
      </c>
      <c r="G13" s="139">
        <v>6.125</v>
      </c>
      <c r="H13" s="140">
        <f>'XS-XXL'!H13*2.54</f>
        <v>16.51</v>
      </c>
      <c r="I13" s="140">
        <f>'XS-XXL'!I13*2.54</f>
        <v>16.51</v>
      </c>
      <c r="J13" s="140">
        <f>'XS-XXL'!J13*2.54</f>
        <v>16.51</v>
      </c>
      <c r="K13" s="140">
        <f>'XS-XXL'!K13*2.54</f>
        <v>16.51</v>
      </c>
      <c r="L13" s="140">
        <f>'XS-XXL'!L13*2.54</f>
        <v>16.51</v>
      </c>
      <c r="M13" s="140">
        <f>'XS-XXL'!M13*2.54</f>
        <v>16.51</v>
      </c>
      <c r="N13" s="159"/>
      <c r="O13" s="159"/>
      <c r="P13" s="159"/>
      <c r="Q13" s="160"/>
      <c r="R13" s="159"/>
      <c r="S13" s="159"/>
      <c r="T13" s="159"/>
      <c r="U13" s="160"/>
      <c r="V13" s="159"/>
      <c r="W13" s="159"/>
      <c r="X13" s="163"/>
      <c r="Y13" s="161"/>
    </row>
    <row r="14" s="1" customFormat="1" ht="20" customHeight="1" spans="1:25">
      <c r="A14" s="133">
        <v>6</v>
      </c>
      <c r="B14" s="134" t="s">
        <v>47</v>
      </c>
      <c r="C14" s="135"/>
      <c r="D14" s="136"/>
      <c r="E14" s="137" t="s">
        <v>48</v>
      </c>
      <c r="F14" s="138">
        <v>45293</v>
      </c>
      <c r="G14" s="139">
        <v>43.75</v>
      </c>
      <c r="H14" s="140">
        <f>'XS-XXL'!H14*2.54</f>
        <v>111.76</v>
      </c>
      <c r="I14" s="140">
        <f>'XS-XXL'!I14*2.54</f>
        <v>113.03</v>
      </c>
      <c r="J14" s="140">
        <f>'XS-XXL'!J14*2.54</f>
        <v>114.3</v>
      </c>
      <c r="K14" s="140">
        <f>'XS-XXL'!K14*2.54</f>
        <v>115.57</v>
      </c>
      <c r="L14" s="140">
        <f>'XS-XXL'!L14*2.54</f>
        <v>116.84</v>
      </c>
      <c r="M14" s="140">
        <f>'XS-XXL'!M14*2.54</f>
        <v>118.11</v>
      </c>
      <c r="N14" s="159"/>
      <c r="O14" s="159"/>
      <c r="P14" s="159"/>
      <c r="Q14" s="160"/>
      <c r="R14" s="159"/>
      <c r="S14" s="159"/>
      <c r="T14" s="159"/>
      <c r="U14" s="160"/>
      <c r="V14" s="159"/>
      <c r="W14" s="159"/>
      <c r="X14" s="163"/>
      <c r="Y14" s="161"/>
    </row>
    <row r="15" s="1" customFormat="1" ht="20" customHeight="1" spans="1:25">
      <c r="A15" s="133">
        <v>7</v>
      </c>
      <c r="B15" s="134" t="s">
        <v>49</v>
      </c>
      <c r="C15" s="135"/>
      <c r="D15" s="136"/>
      <c r="E15" s="141" t="s">
        <v>50</v>
      </c>
      <c r="F15" s="138">
        <v>45293</v>
      </c>
      <c r="G15" s="139">
        <v>44</v>
      </c>
      <c r="H15" s="140">
        <f>'XS-XXL'!H15*2.54</f>
        <v>112.395</v>
      </c>
      <c r="I15" s="140">
        <f>'XS-XXL'!I15*2.54</f>
        <v>113.665</v>
      </c>
      <c r="J15" s="140">
        <f>'XS-XXL'!J15*2.54</f>
        <v>114.935</v>
      </c>
      <c r="K15" s="140">
        <f>'XS-XXL'!K15*2.54</f>
        <v>116.205</v>
      </c>
      <c r="L15" s="140">
        <f>'XS-XXL'!L15*2.54</f>
        <v>117.475</v>
      </c>
      <c r="M15" s="140">
        <f>'XS-XXL'!M15*2.54</f>
        <v>118.745</v>
      </c>
      <c r="N15" s="159"/>
      <c r="O15" s="159"/>
      <c r="P15" s="159"/>
      <c r="Q15" s="160"/>
      <c r="R15" s="159"/>
      <c r="S15" s="159"/>
      <c r="T15" s="159"/>
      <c r="U15" s="160"/>
      <c r="V15" s="159"/>
      <c r="W15" s="159"/>
      <c r="X15" s="163"/>
      <c r="Y15" s="161"/>
    </row>
    <row r="16" s="1" customFormat="1" ht="20" customHeight="1" spans="1:25">
      <c r="A16" s="133">
        <v>8</v>
      </c>
      <c r="B16" s="134" t="s">
        <v>51</v>
      </c>
      <c r="C16" s="135"/>
      <c r="D16" s="136"/>
      <c r="E16" s="142" t="s">
        <v>52</v>
      </c>
      <c r="F16" s="138">
        <v>45293</v>
      </c>
      <c r="G16" s="139">
        <v>44.25</v>
      </c>
      <c r="H16" s="140">
        <f>'XS-XXL'!H16*2.54</f>
        <v>113.03</v>
      </c>
      <c r="I16" s="140">
        <f>'XS-XXL'!I16*2.54</f>
        <v>114.3</v>
      </c>
      <c r="J16" s="140">
        <f>'XS-XXL'!J16*2.54</f>
        <v>115.57</v>
      </c>
      <c r="K16" s="140">
        <f>'XS-XXL'!K16*2.54</f>
        <v>116.84</v>
      </c>
      <c r="L16" s="140">
        <f>'XS-XXL'!L16*2.54</f>
        <v>118.11</v>
      </c>
      <c r="M16" s="140">
        <f>'XS-XXL'!M16*2.54</f>
        <v>119.38</v>
      </c>
      <c r="N16" s="159"/>
      <c r="O16" s="159"/>
      <c r="P16" s="159"/>
      <c r="Q16" s="160"/>
      <c r="R16" s="159"/>
      <c r="S16" s="159"/>
      <c r="T16" s="159"/>
      <c r="U16" s="160"/>
      <c r="V16" s="159"/>
      <c r="W16" s="159"/>
      <c r="X16" s="163"/>
      <c r="Y16" s="161"/>
    </row>
    <row r="17" s="1" customFormat="1" ht="20" customHeight="1" spans="1:25">
      <c r="A17" s="133">
        <v>9</v>
      </c>
      <c r="B17" s="134" t="s">
        <v>53</v>
      </c>
      <c r="C17" s="135"/>
      <c r="D17" s="136"/>
      <c r="E17" s="143" t="s">
        <v>54</v>
      </c>
      <c r="F17" s="138">
        <v>45293</v>
      </c>
      <c r="G17" s="139">
        <v>0.75</v>
      </c>
      <c r="H17" s="140">
        <f>'XS-XXL'!H17*2.54</f>
        <v>1.905</v>
      </c>
      <c r="I17" s="140">
        <f>'XS-XXL'!I17*2.54</f>
        <v>1.905</v>
      </c>
      <c r="J17" s="140">
        <f>'XS-XXL'!J17*2.54</f>
        <v>1.905</v>
      </c>
      <c r="K17" s="140">
        <f>'XS-XXL'!K17*2.54</f>
        <v>1.905</v>
      </c>
      <c r="L17" s="140">
        <f>'XS-XXL'!L17*2.54</f>
        <v>1.905</v>
      </c>
      <c r="M17" s="140">
        <f>'XS-XXL'!M17*2.54</f>
        <v>1.905</v>
      </c>
      <c r="N17" s="159"/>
      <c r="O17" s="159"/>
      <c r="P17" s="159"/>
      <c r="Q17" s="160"/>
      <c r="R17" s="159"/>
      <c r="S17" s="159"/>
      <c r="T17" s="159"/>
      <c r="U17" s="160"/>
      <c r="V17" s="159"/>
      <c r="W17" s="159"/>
      <c r="X17" s="163"/>
      <c r="Y17" s="161"/>
    </row>
    <row r="18" s="1" customFormat="1" ht="20" customHeight="1" spans="1:25">
      <c r="A18" s="133">
        <v>10</v>
      </c>
      <c r="B18" s="134" t="s">
        <v>55</v>
      </c>
      <c r="C18" s="135"/>
      <c r="D18" s="136"/>
      <c r="E18" s="137" t="s">
        <v>56</v>
      </c>
      <c r="F18" s="138">
        <v>45295</v>
      </c>
      <c r="G18" s="139">
        <v>9.875</v>
      </c>
      <c r="H18" s="140">
        <f>'XS-XXL'!H18*2.54</f>
        <v>25.7175</v>
      </c>
      <c r="I18" s="140">
        <f>'XS-XXL'!I18*2.54</f>
        <v>26.67</v>
      </c>
      <c r="J18" s="140">
        <f>'XS-XXL'!J18*2.54</f>
        <v>27.6225</v>
      </c>
      <c r="K18" s="140">
        <f>'XS-XXL'!K18*2.54</f>
        <v>28.575</v>
      </c>
      <c r="L18" s="140">
        <f>'XS-XXL'!L18*2.54</f>
        <v>29.5275</v>
      </c>
      <c r="M18" s="140">
        <f>'XS-XXL'!M18*2.54</f>
        <v>30.48</v>
      </c>
      <c r="N18" s="159"/>
      <c r="O18" s="159"/>
      <c r="P18" s="159"/>
      <c r="Q18" s="160"/>
      <c r="R18" s="159"/>
      <c r="S18" s="159"/>
      <c r="T18" s="159"/>
      <c r="U18" s="160"/>
      <c r="V18" s="159"/>
      <c r="W18" s="159"/>
      <c r="X18" s="163"/>
      <c r="Y18" s="161"/>
    </row>
    <row r="19" s="1" customFormat="1" ht="20" customHeight="1" spans="1:25">
      <c r="A19" s="133">
        <v>11</v>
      </c>
      <c r="B19" s="134" t="s">
        <v>57</v>
      </c>
      <c r="C19" s="135"/>
      <c r="D19" s="136"/>
      <c r="E19" s="137" t="s">
        <v>58</v>
      </c>
      <c r="F19" s="138">
        <v>45295</v>
      </c>
      <c r="G19" s="139">
        <v>7</v>
      </c>
      <c r="H19" s="140">
        <f>'XS-XXL'!H19*2.54</f>
        <v>17.78</v>
      </c>
      <c r="I19" s="140">
        <f>'XS-XXL'!I19*2.54</f>
        <v>19.05</v>
      </c>
      <c r="J19" s="140">
        <f>'XS-XXL'!J19*2.54</f>
        <v>20.32</v>
      </c>
      <c r="K19" s="140">
        <f>'XS-XXL'!K19*2.54</f>
        <v>21.59</v>
      </c>
      <c r="L19" s="140">
        <f>'XS-XXL'!L19*2.54</f>
        <v>22.86</v>
      </c>
      <c r="M19" s="140">
        <f>'XS-XXL'!M19*2.54</f>
        <v>24.13</v>
      </c>
      <c r="N19" s="159"/>
      <c r="O19" s="159"/>
      <c r="P19" s="159"/>
      <c r="Q19" s="160"/>
      <c r="R19" s="159"/>
      <c r="S19" s="159"/>
      <c r="T19" s="159"/>
      <c r="U19" s="160"/>
      <c r="V19" s="159"/>
      <c r="W19" s="159"/>
      <c r="X19" s="163"/>
      <c r="Y19" s="161"/>
    </row>
    <row r="20" s="1" customFormat="1" ht="20" customHeight="1" spans="1:25">
      <c r="A20" s="133">
        <v>12</v>
      </c>
      <c r="B20" s="134" t="s">
        <v>59</v>
      </c>
      <c r="C20" s="135"/>
      <c r="D20" s="136"/>
      <c r="E20" s="137" t="s">
        <v>60</v>
      </c>
      <c r="F20" s="138">
        <v>45293</v>
      </c>
      <c r="G20" s="139">
        <v>31</v>
      </c>
      <c r="H20" s="140">
        <f>'XS-XXL'!H20*2.54</f>
        <v>80.01</v>
      </c>
      <c r="I20" s="140">
        <f>'XS-XXL'!I20*2.54</f>
        <v>85.09</v>
      </c>
      <c r="J20" s="140">
        <f>'XS-XXL'!J20*2.54</f>
        <v>90.17</v>
      </c>
      <c r="K20" s="140">
        <f>'XS-XXL'!K20*2.54</f>
        <v>96.52</v>
      </c>
      <c r="L20" s="140">
        <f>'XS-XXL'!L20*2.54</f>
        <v>101.6</v>
      </c>
      <c r="M20" s="140">
        <f>'XS-XXL'!M20*2.54</f>
        <v>106.68</v>
      </c>
      <c r="N20" s="159"/>
      <c r="O20" s="159"/>
      <c r="P20" s="159"/>
      <c r="Q20" s="160"/>
      <c r="R20" s="159"/>
      <c r="S20" s="159"/>
      <c r="T20" s="159"/>
      <c r="U20" s="160"/>
      <c r="V20" s="159"/>
      <c r="W20" s="159"/>
      <c r="X20" s="163"/>
      <c r="Y20" s="161"/>
    </row>
    <row r="21" s="1" customFormat="1" ht="20" customHeight="1" spans="1:25">
      <c r="A21" s="133">
        <v>13</v>
      </c>
      <c r="B21" s="134" t="s">
        <v>61</v>
      </c>
      <c r="C21" s="135"/>
      <c r="D21" s="136"/>
      <c r="E21" s="137" t="s">
        <v>62</v>
      </c>
      <c r="F21" s="138">
        <v>45293</v>
      </c>
      <c r="G21" s="139">
        <v>25.5</v>
      </c>
      <c r="H21" s="140">
        <f>'XS-XXL'!H21*2.54</f>
        <v>66.04</v>
      </c>
      <c r="I21" s="140">
        <f>'XS-XXL'!I21*2.54</f>
        <v>71.12</v>
      </c>
      <c r="J21" s="140">
        <f>'XS-XXL'!J21*2.54</f>
        <v>76.2</v>
      </c>
      <c r="K21" s="140">
        <f>'XS-XXL'!K21*2.54</f>
        <v>82.55</v>
      </c>
      <c r="L21" s="140">
        <f>'XS-XXL'!L21*2.54</f>
        <v>87.63</v>
      </c>
      <c r="M21" s="140">
        <f>'XS-XXL'!M21*2.54</f>
        <v>92.71</v>
      </c>
      <c r="N21" s="159"/>
      <c r="O21" s="160"/>
      <c r="P21" s="159"/>
      <c r="Q21" s="160"/>
      <c r="R21" s="159"/>
      <c r="S21" s="160"/>
      <c r="T21" s="159"/>
      <c r="U21" s="160"/>
      <c r="V21" s="159"/>
      <c r="W21" s="159"/>
      <c r="X21" s="163"/>
      <c r="Y21" s="161"/>
    </row>
    <row r="22" s="1" customFormat="1" ht="20" customHeight="1" spans="1:25">
      <c r="A22" s="133">
        <v>14</v>
      </c>
      <c r="B22" s="134" t="s">
        <v>63</v>
      </c>
      <c r="C22" s="135"/>
      <c r="D22" s="136"/>
      <c r="E22" s="137" t="s">
        <v>64</v>
      </c>
      <c r="F22" s="138">
        <v>45293</v>
      </c>
      <c r="G22" s="139">
        <v>35.5</v>
      </c>
      <c r="H22" s="140">
        <f>'XS-XXL'!H22*2.54</f>
        <v>91.44</v>
      </c>
      <c r="I22" s="140">
        <f>'XS-XXL'!I22*2.54</f>
        <v>96.52</v>
      </c>
      <c r="J22" s="140">
        <f>'XS-XXL'!J22*2.54</f>
        <v>101.6</v>
      </c>
      <c r="K22" s="140">
        <f>'XS-XXL'!K22*2.54</f>
        <v>107.95</v>
      </c>
      <c r="L22" s="140">
        <f>'XS-XXL'!L22*2.54</f>
        <v>113.03</v>
      </c>
      <c r="M22" s="140">
        <f>'XS-XXL'!M22*2.54</f>
        <v>118.11</v>
      </c>
      <c r="N22" s="159"/>
      <c r="O22" s="159"/>
      <c r="P22" s="159"/>
      <c r="Q22" s="160"/>
      <c r="R22" s="159"/>
      <c r="S22" s="159"/>
      <c r="T22" s="159"/>
      <c r="U22" s="160"/>
      <c r="V22" s="159"/>
      <c r="W22" s="159"/>
      <c r="X22" s="163"/>
      <c r="Y22" s="161"/>
    </row>
    <row r="23" s="1" customFormat="1" ht="20" customHeight="1" spans="1:25">
      <c r="A23" s="133">
        <v>15</v>
      </c>
      <c r="B23" s="134" t="s">
        <v>65</v>
      </c>
      <c r="C23" s="135"/>
      <c r="D23" s="136"/>
      <c r="E23" s="137" t="s">
        <v>66</v>
      </c>
      <c r="F23" s="138">
        <v>45293</v>
      </c>
      <c r="G23" s="139">
        <v>59.5</v>
      </c>
      <c r="H23" s="140">
        <f>'XS-XXL'!H23*2.54</f>
        <v>152.4</v>
      </c>
      <c r="I23" s="140">
        <f>'XS-XXL'!I23*2.54</f>
        <v>157.48</v>
      </c>
      <c r="J23" s="140">
        <f>'XS-XXL'!J23*2.54</f>
        <v>162.56</v>
      </c>
      <c r="K23" s="140">
        <f>'XS-XXL'!K23*2.54</f>
        <v>168.91</v>
      </c>
      <c r="L23" s="140">
        <f>'XS-XXL'!L23*2.54</f>
        <v>173.99</v>
      </c>
      <c r="M23" s="140">
        <f>'XS-XXL'!M23*2.54</f>
        <v>179.07</v>
      </c>
      <c r="N23" s="159"/>
      <c r="O23" s="159"/>
      <c r="P23" s="159"/>
      <c r="Q23" s="160"/>
      <c r="R23" s="159"/>
      <c r="S23" s="159"/>
      <c r="T23" s="159"/>
      <c r="U23" s="160"/>
      <c r="V23" s="159"/>
      <c r="W23" s="159"/>
      <c r="X23" s="163"/>
      <c r="Y23" s="161"/>
    </row>
    <row r="24" s="1" customFormat="1" ht="20" customHeight="1" spans="1:25">
      <c r="A24" s="133">
        <v>16</v>
      </c>
      <c r="B24" s="134" t="s">
        <v>67</v>
      </c>
      <c r="C24" s="135"/>
      <c r="D24" s="136"/>
      <c r="E24" s="137" t="s">
        <v>68</v>
      </c>
      <c r="F24" s="138">
        <v>45293</v>
      </c>
      <c r="G24" s="139">
        <v>55.5</v>
      </c>
      <c r="H24" s="140">
        <f>'XS-XXL'!H24*2.54</f>
        <v>142.24</v>
      </c>
      <c r="I24" s="140">
        <f>'XS-XXL'!I24*2.54</f>
        <v>147.32</v>
      </c>
      <c r="J24" s="140">
        <f>'XS-XXL'!J24*2.54</f>
        <v>152.4</v>
      </c>
      <c r="K24" s="140">
        <f>'XS-XXL'!K24*2.54</f>
        <v>158.75</v>
      </c>
      <c r="L24" s="140">
        <f>'XS-XXL'!L24*2.54</f>
        <v>163.83</v>
      </c>
      <c r="M24" s="140">
        <f>'XS-XXL'!M24*2.54</f>
        <v>168.91</v>
      </c>
      <c r="N24" s="159"/>
      <c r="O24" s="160"/>
      <c r="P24" s="159"/>
      <c r="Q24" s="160"/>
      <c r="R24" s="159"/>
      <c r="S24" s="160"/>
      <c r="T24" s="159"/>
      <c r="U24" s="160"/>
      <c r="V24" s="159"/>
      <c r="W24" s="159"/>
      <c r="X24" s="163"/>
      <c r="Y24" s="161"/>
    </row>
    <row r="25" s="1" customFormat="1" ht="20" customHeight="1" spans="1:25">
      <c r="A25" s="133">
        <v>17</v>
      </c>
      <c r="B25" s="134" t="s">
        <v>69</v>
      </c>
      <c r="C25" s="135"/>
      <c r="D25" s="136"/>
      <c r="E25" s="137" t="s">
        <v>70</v>
      </c>
      <c r="F25" s="138">
        <v>45299</v>
      </c>
      <c r="G25" s="139">
        <v>-0.5</v>
      </c>
      <c r="H25" s="140">
        <f>'XS-XXL'!H25*2.54</f>
        <v>39.0525</v>
      </c>
      <c r="I25" s="140">
        <f>'XS-XXL'!I25*2.54</f>
        <v>40.005</v>
      </c>
      <c r="J25" s="140">
        <f>'XS-XXL'!J25*2.54</f>
        <v>40.9575</v>
      </c>
      <c r="K25" s="140">
        <f>'XS-XXL'!K25*2.54</f>
        <v>41.91</v>
      </c>
      <c r="L25" s="140">
        <f>'XS-XXL'!L25*2.54</f>
        <v>42.8625</v>
      </c>
      <c r="M25" s="140">
        <f>'XS-XXL'!M25*2.54</f>
        <v>43.815</v>
      </c>
      <c r="N25" s="159"/>
      <c r="O25" s="159"/>
      <c r="P25" s="159"/>
      <c r="Q25" s="160"/>
      <c r="R25" s="159"/>
      <c r="S25" s="159"/>
      <c r="T25" s="159"/>
      <c r="U25" s="160"/>
      <c r="V25" s="159"/>
      <c r="W25" s="159"/>
      <c r="X25" s="163"/>
      <c r="Y25" s="161"/>
    </row>
    <row r="26" s="1" customFormat="1" ht="20" customHeight="1" spans="1:25">
      <c r="A26" s="133">
        <v>18</v>
      </c>
      <c r="B26" s="134" t="s">
        <v>71</v>
      </c>
      <c r="C26" s="135"/>
      <c r="D26" s="136"/>
      <c r="E26" s="137" t="s">
        <v>72</v>
      </c>
      <c r="F26" s="138">
        <v>45295</v>
      </c>
      <c r="G26" s="139">
        <v>2.5</v>
      </c>
      <c r="H26" s="140">
        <f>'XS-XXL'!H26*2.54</f>
        <v>6.35</v>
      </c>
      <c r="I26" s="140">
        <f>'XS-XXL'!I26*2.54</f>
        <v>6.35</v>
      </c>
      <c r="J26" s="140">
        <f>'XS-XXL'!J26*2.54</f>
        <v>6.35</v>
      </c>
      <c r="K26" s="140">
        <f>'XS-XXL'!K26*2.54</f>
        <v>6.35</v>
      </c>
      <c r="L26" s="140">
        <f>'XS-XXL'!L26*2.54</f>
        <v>6.35</v>
      </c>
      <c r="M26" s="140">
        <f>'XS-XXL'!M26*2.54</f>
        <v>6.35</v>
      </c>
      <c r="N26" s="159"/>
      <c r="O26" s="159"/>
      <c r="P26" s="159"/>
      <c r="Q26" s="160"/>
      <c r="R26" s="159"/>
      <c r="S26" s="159"/>
      <c r="T26" s="159"/>
      <c r="U26" s="160"/>
      <c r="V26" s="159"/>
      <c r="W26" s="159"/>
      <c r="X26" s="163"/>
      <c r="Y26" s="161"/>
    </row>
    <row r="27" s="1" customFormat="1" ht="20" customHeight="1" spans="1:25">
      <c r="A27" s="133">
        <v>19</v>
      </c>
      <c r="B27" s="134" t="s">
        <v>73</v>
      </c>
      <c r="C27" s="135"/>
      <c r="D27" s="136"/>
      <c r="E27" s="141" t="s">
        <v>74</v>
      </c>
      <c r="F27" s="138">
        <v>45295</v>
      </c>
      <c r="G27" s="139">
        <v>11.5</v>
      </c>
      <c r="H27" s="140">
        <f>'XS-XXL'!H27*2.54</f>
        <v>30.48</v>
      </c>
      <c r="I27" s="140">
        <f>'XS-XXL'!I27*2.54</f>
        <v>30.48</v>
      </c>
      <c r="J27" s="140">
        <f>'XS-XXL'!J27*2.54</f>
        <v>31.75</v>
      </c>
      <c r="K27" s="140">
        <f>'XS-XXL'!K27*2.54</f>
        <v>31.75</v>
      </c>
      <c r="L27" s="140">
        <f>'XS-XXL'!L27*2.54</f>
        <v>33.02</v>
      </c>
      <c r="M27" s="140">
        <f>'XS-XXL'!M27*2.54</f>
        <v>34.29</v>
      </c>
      <c r="N27" s="159"/>
      <c r="O27" s="159"/>
      <c r="P27" s="159"/>
      <c r="Q27" s="160"/>
      <c r="R27" s="159"/>
      <c r="S27" s="159"/>
      <c r="T27" s="159"/>
      <c r="U27" s="160"/>
      <c r="V27" s="159"/>
      <c r="W27" s="159"/>
      <c r="X27" s="163"/>
      <c r="Y27" s="161"/>
    </row>
    <row r="28" s="1" customFormat="1" ht="20" customHeight="1" spans="1:25">
      <c r="A28" s="133">
        <v>20</v>
      </c>
      <c r="B28" s="144" t="s">
        <v>75</v>
      </c>
      <c r="C28" s="145"/>
      <c r="D28" s="145"/>
      <c r="E28" s="146" t="s">
        <v>76</v>
      </c>
      <c r="F28" s="147">
        <v>0</v>
      </c>
      <c r="G28" s="139">
        <v>9.875</v>
      </c>
      <c r="H28" s="140">
        <f>'XS-XXL'!H28*2.54</f>
        <v>25.4</v>
      </c>
      <c r="I28" s="140">
        <f>'XS-XXL'!I28*2.54</f>
        <v>26.035</v>
      </c>
      <c r="J28" s="140">
        <f>'XS-XXL'!J28*2.54</f>
        <v>26.67</v>
      </c>
      <c r="K28" s="140">
        <f>'XS-XXL'!K28*2.54</f>
        <v>27.305</v>
      </c>
      <c r="L28" s="140">
        <f>'XS-XXL'!L28*2.54</f>
        <v>27.94</v>
      </c>
      <c r="M28" s="140">
        <f>'XS-XXL'!M28*2.54</f>
        <v>28.575</v>
      </c>
      <c r="N28" s="159"/>
      <c r="O28" s="159"/>
      <c r="P28" s="159"/>
      <c r="Q28" s="160"/>
      <c r="R28" s="159"/>
      <c r="S28" s="159"/>
      <c r="T28" s="159"/>
      <c r="U28" s="160"/>
      <c r="V28" s="159"/>
      <c r="W28" s="159"/>
      <c r="X28" s="163"/>
      <c r="Y28" s="161"/>
    </row>
    <row r="29" s="1" customFormat="1" ht="20" customHeight="1" spans="1:25">
      <c r="A29" s="133">
        <v>21</v>
      </c>
      <c r="B29" s="144" t="s">
        <v>77</v>
      </c>
      <c r="C29" s="145"/>
      <c r="D29" s="145"/>
      <c r="E29" s="146" t="s">
        <v>78</v>
      </c>
      <c r="F29" s="147">
        <v>0</v>
      </c>
      <c r="G29" s="139">
        <v>6.375</v>
      </c>
      <c r="H29" s="140">
        <f>'XS-XXL'!H29*2.54</f>
        <v>16.51</v>
      </c>
      <c r="I29" s="140">
        <f>'XS-XXL'!I29*2.54</f>
        <v>17.145</v>
      </c>
      <c r="J29" s="140">
        <f>'XS-XXL'!J29*2.54</f>
        <v>17.78</v>
      </c>
      <c r="K29" s="140">
        <f>'XS-XXL'!K29*2.54</f>
        <v>18.415</v>
      </c>
      <c r="L29" s="140">
        <f>'XS-XXL'!L29*2.54</f>
        <v>19.05</v>
      </c>
      <c r="M29" s="140">
        <f>'XS-XXL'!M29*2.54</f>
        <v>19.685</v>
      </c>
      <c r="N29" s="159"/>
      <c r="O29" s="159"/>
      <c r="P29" s="159"/>
      <c r="Q29" s="160"/>
      <c r="R29" s="159"/>
      <c r="S29" s="159"/>
      <c r="T29" s="159"/>
      <c r="U29" s="160"/>
      <c r="V29" s="159"/>
      <c r="W29" s="159"/>
      <c r="X29" s="163"/>
      <c r="Y29" s="161"/>
    </row>
    <row r="30" s="1" customFormat="1" ht="20" customHeight="1" spans="1:25">
      <c r="A30" s="133">
        <v>22</v>
      </c>
      <c r="B30" s="144" t="s">
        <v>79</v>
      </c>
      <c r="C30" s="145"/>
      <c r="D30" s="145"/>
      <c r="E30" s="148" t="s">
        <v>80</v>
      </c>
      <c r="F30" s="147">
        <v>0</v>
      </c>
      <c r="G30" s="139">
        <v>6</v>
      </c>
      <c r="H30" s="140">
        <f>'XS-XXL'!H30*2.54</f>
        <v>15.5575</v>
      </c>
      <c r="I30" s="140">
        <f>'XS-XXL'!I30*2.54</f>
        <v>16.1925</v>
      </c>
      <c r="J30" s="140">
        <f>'XS-XXL'!J30*2.54</f>
        <v>16.8275</v>
      </c>
      <c r="K30" s="140">
        <f>'XS-XXL'!K30*2.54</f>
        <v>17.4625</v>
      </c>
      <c r="L30" s="140">
        <f>'XS-XXL'!L30*2.54</f>
        <v>18.0975</v>
      </c>
      <c r="M30" s="140">
        <f>'XS-XXL'!M30*2.54</f>
        <v>18.7325</v>
      </c>
      <c r="N30" s="159"/>
      <c r="O30" s="159"/>
      <c r="P30" s="159"/>
      <c r="Q30" s="160"/>
      <c r="R30" s="159"/>
      <c r="S30" s="159"/>
      <c r="T30" s="159"/>
      <c r="U30" s="160"/>
      <c r="V30" s="159"/>
      <c r="W30" s="159"/>
      <c r="X30" s="163"/>
      <c r="Y30" s="161"/>
    </row>
    <row r="31" s="1" customFormat="1" ht="20" customHeight="1" spans="1:25">
      <c r="A31" s="133">
        <v>23</v>
      </c>
      <c r="B31" s="144" t="s">
        <v>81</v>
      </c>
      <c r="C31" s="145"/>
      <c r="D31" s="145"/>
      <c r="E31" s="149" t="s">
        <v>82</v>
      </c>
      <c r="F31" s="147">
        <v>0</v>
      </c>
      <c r="G31" s="139">
        <v>0.125</v>
      </c>
      <c r="H31" s="140">
        <f>'XS-XXL'!H31*2.54</f>
        <v>0.3175</v>
      </c>
      <c r="I31" s="140">
        <f>'XS-XXL'!I31*2.54</f>
        <v>0.3175</v>
      </c>
      <c r="J31" s="140">
        <f>'XS-XXL'!J31*2.54</f>
        <v>0.3175</v>
      </c>
      <c r="K31" s="140">
        <f>'XS-XXL'!K31*2.54</f>
        <v>0.3175</v>
      </c>
      <c r="L31" s="140">
        <f>'XS-XXL'!L31*2.54</f>
        <v>0.3175</v>
      </c>
      <c r="M31" s="140">
        <f>'XS-XXL'!M31*2.54</f>
        <v>0.3175</v>
      </c>
      <c r="N31" s="159"/>
      <c r="O31" s="159"/>
      <c r="P31" s="159"/>
      <c r="Q31" s="160"/>
      <c r="R31" s="159"/>
      <c r="S31" s="159"/>
      <c r="T31" s="159"/>
      <c r="U31" s="160"/>
      <c r="V31" s="159"/>
      <c r="W31" s="159"/>
      <c r="X31" s="163"/>
      <c r="Y31" s="161"/>
    </row>
    <row r="32" s="1" customFormat="1" ht="15.75" customHeight="1" spans="13:25">
      <c r="M32" s="161"/>
      <c r="N32" s="161"/>
      <c r="O32" s="161"/>
      <c r="P32" s="161"/>
      <c r="Q32" s="161"/>
      <c r="R32" s="161"/>
      <c r="S32" s="161"/>
      <c r="T32" s="161"/>
      <c r="U32" s="161"/>
      <c r="V32" s="161"/>
      <c r="W32" s="161"/>
      <c r="X32" s="161"/>
      <c r="Y32" s="161"/>
    </row>
    <row r="33" s="1" customFormat="1" ht="15.75" customHeight="1" spans="13:25">
      <c r="M33" s="161"/>
      <c r="N33" s="161"/>
      <c r="O33" s="161"/>
      <c r="P33" s="161"/>
      <c r="Q33" s="161"/>
      <c r="R33" s="161"/>
      <c r="S33" s="161"/>
      <c r="T33" s="161"/>
      <c r="U33" s="161"/>
      <c r="V33" s="161"/>
      <c r="W33" s="161"/>
      <c r="X33" s="161"/>
      <c r="Y33" s="161"/>
    </row>
    <row r="34" s="1" customFormat="1" ht="15.75" customHeight="1" spans="13:25">
      <c r="M34" s="161"/>
      <c r="N34" s="161"/>
      <c r="O34" s="161"/>
      <c r="P34" s="161"/>
      <c r="Q34" s="161"/>
      <c r="R34" s="161"/>
      <c r="S34" s="161"/>
      <c r="T34" s="161"/>
      <c r="U34" s="161"/>
      <c r="V34" s="161"/>
      <c r="W34" s="161"/>
      <c r="X34" s="161"/>
      <c r="Y34" s="161"/>
    </row>
    <row r="35" s="1" customFormat="1" ht="15.75" customHeight="1" spans="13:25">
      <c r="M35" s="161"/>
      <c r="N35" s="161"/>
      <c r="O35" s="161"/>
      <c r="P35" s="161"/>
      <c r="Q35" s="161"/>
      <c r="R35" s="161"/>
      <c r="S35" s="161"/>
      <c r="T35" s="161"/>
      <c r="U35" s="161"/>
      <c r="V35" s="161"/>
      <c r="W35" s="161"/>
      <c r="X35" s="161"/>
      <c r="Y35" s="161"/>
    </row>
    <row r="36" s="1" customFormat="1" ht="15.75" customHeight="1" spans="13:25">
      <c r="M36" s="161"/>
      <c r="N36" s="161"/>
      <c r="O36" s="161"/>
      <c r="P36" s="161"/>
      <c r="Q36" s="161"/>
      <c r="R36" s="161"/>
      <c r="S36" s="161"/>
      <c r="T36" s="161"/>
      <c r="U36" s="161"/>
      <c r="V36" s="161"/>
      <c r="W36" s="161"/>
      <c r="X36" s="161"/>
      <c r="Y36" s="161"/>
    </row>
    <row r="37" s="1" customFormat="1" ht="15.75" customHeight="1" spans="13:25">
      <c r="M37" s="161"/>
      <c r="N37" s="161"/>
      <c r="O37" s="161"/>
      <c r="P37" s="161"/>
      <c r="Q37" s="161"/>
      <c r="R37" s="161"/>
      <c r="S37" s="161"/>
      <c r="T37" s="161"/>
      <c r="U37" s="161"/>
      <c r="V37" s="161"/>
      <c r="W37" s="161"/>
      <c r="X37" s="161"/>
      <c r="Y37" s="161"/>
    </row>
    <row r="38" s="1" customFormat="1" ht="15.75" customHeight="1" spans="13:25">
      <c r="M38" s="161"/>
      <c r="N38" s="161"/>
      <c r="O38" s="161"/>
      <c r="P38" s="161"/>
      <c r="Q38" s="161"/>
      <c r="R38" s="161"/>
      <c r="S38" s="161"/>
      <c r="T38" s="161"/>
      <c r="U38" s="161"/>
      <c r="V38" s="161"/>
      <c r="W38" s="161"/>
      <c r="X38" s="161"/>
      <c r="Y38" s="161"/>
    </row>
    <row r="39" s="1" customFormat="1" ht="15.75" customHeight="1" spans="13:25">
      <c r="M39" s="161"/>
      <c r="N39" s="161"/>
      <c r="O39" s="161"/>
      <c r="P39" s="161"/>
      <c r="Q39" s="161"/>
      <c r="R39" s="161"/>
      <c r="S39" s="161"/>
      <c r="T39" s="161"/>
      <c r="U39" s="161"/>
      <c r="V39" s="161"/>
      <c r="W39" s="161"/>
      <c r="X39" s="161"/>
      <c r="Y39" s="161"/>
    </row>
    <row r="40" s="1" customFormat="1" ht="15.75" customHeight="1" spans="13:25">
      <c r="M40" s="161"/>
      <c r="N40" s="161"/>
      <c r="O40" s="161"/>
      <c r="P40" s="161"/>
      <c r="Q40" s="161"/>
      <c r="R40" s="161"/>
      <c r="S40" s="161"/>
      <c r="T40" s="161"/>
      <c r="U40" s="161"/>
      <c r="V40" s="161"/>
      <c r="W40" s="161"/>
      <c r="X40" s="161"/>
      <c r="Y40" s="161"/>
    </row>
    <row r="41" s="1" customFormat="1" ht="15.75" customHeight="1" spans="13:25">
      <c r="M41" s="161"/>
      <c r="N41" s="161"/>
      <c r="O41" s="161"/>
      <c r="P41" s="161"/>
      <c r="Q41" s="161"/>
      <c r="R41" s="161"/>
      <c r="S41" s="161"/>
      <c r="T41" s="161"/>
      <c r="U41" s="161"/>
      <c r="V41" s="161"/>
      <c r="W41" s="161"/>
      <c r="X41" s="161"/>
      <c r="Y41" s="161"/>
    </row>
    <row r="42" s="1" customFormat="1" ht="15.75" customHeight="1" spans="13:25">
      <c r="M42" s="161"/>
      <c r="N42" s="161"/>
      <c r="O42" s="161"/>
      <c r="P42" s="161"/>
      <c r="Q42" s="161"/>
      <c r="R42" s="161"/>
      <c r="S42" s="161"/>
      <c r="T42" s="161"/>
      <c r="U42" s="161"/>
      <c r="V42" s="161"/>
      <c r="W42" s="161"/>
      <c r="X42" s="161"/>
      <c r="Y42" s="161"/>
    </row>
    <row r="43" s="1" customFormat="1" ht="15.75" customHeight="1" spans="13:25">
      <c r="M43" s="161"/>
      <c r="N43" s="161"/>
      <c r="O43" s="161"/>
      <c r="P43" s="161"/>
      <c r="Q43" s="161"/>
      <c r="R43" s="161"/>
      <c r="S43" s="161"/>
      <c r="T43" s="161"/>
      <c r="U43" s="161"/>
      <c r="V43" s="161"/>
      <c r="W43" s="161"/>
      <c r="X43" s="161"/>
      <c r="Y43" s="161"/>
    </row>
  </sheetData>
  <mergeCells count="33">
    <mergeCell ref="A1:D1"/>
    <mergeCell ref="F1:G1"/>
    <mergeCell ref="H1:I1"/>
    <mergeCell ref="J1:M1"/>
    <mergeCell ref="A2:B2"/>
    <mergeCell ref="E2:F2"/>
    <mergeCell ref="A3:B3"/>
    <mergeCell ref="E3:F3"/>
    <mergeCell ref="A4:B4"/>
    <mergeCell ref="E4:F4"/>
    <mergeCell ref="A5:B5"/>
    <mergeCell ref="E5:F5"/>
    <mergeCell ref="G5:I5"/>
    <mergeCell ref="J5:M5"/>
    <mergeCell ref="A6:B6"/>
    <mergeCell ref="E6:F6"/>
    <mergeCell ref="G6:I6"/>
    <mergeCell ref="J6:M6"/>
    <mergeCell ref="B28:D28"/>
    <mergeCell ref="B29:D29"/>
    <mergeCell ref="B30:D30"/>
    <mergeCell ref="B31:D31"/>
    <mergeCell ref="F7:F8"/>
    <mergeCell ref="G7:G8"/>
    <mergeCell ref="H7:H8"/>
    <mergeCell ref="I7:I8"/>
    <mergeCell ref="J7:J8"/>
    <mergeCell ref="K7:K8"/>
    <mergeCell ref="L7:L8"/>
    <mergeCell ref="M7:M8"/>
    <mergeCell ref="G2:I4"/>
    <mergeCell ref="J2:M4"/>
    <mergeCell ref="B7:E8"/>
  </mergeCells>
  <pageMargins left="0.7" right="0.7" top="0.75" bottom="0.75" header="0.3" footer="0.3"/>
  <pageSetup paperSize="9" scale="73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43"/>
  <sheetViews>
    <sheetView view="pageBreakPreview" zoomScale="70" zoomScaleNormal="100" workbookViewId="0">
      <selection activeCell="G18" sqref="G18:K18"/>
    </sheetView>
  </sheetViews>
  <sheetFormatPr defaultColWidth="15.2035398230088" defaultRowHeight="15.75" customHeight="1"/>
  <cols>
    <col min="1" max="1" width="3" style="1" customWidth="1"/>
    <col min="2" max="2" width="12" style="1" customWidth="1"/>
    <col min="3" max="3" width="15.8849557522124" style="1" customWidth="1"/>
    <col min="4" max="4" width="20.5575221238938" style="1" customWidth="1"/>
    <col min="5" max="5" width="11.4424778761062" style="1" customWidth="1"/>
    <col min="6" max="6" width="41.9203539823009" style="1" customWidth="1"/>
    <col min="7" max="7" width="7.44247787610619" style="1" customWidth="1"/>
    <col min="8" max="8" width="10.7610619469027" style="1" customWidth="1"/>
    <col min="9" max="11" width="12.3362831858407" style="1" customWidth="1"/>
    <col min="12" max="15" width="10.6017699115044" style="1" hidden="1" customWidth="1"/>
    <col min="16" max="16" width="6.79646017699115" style="1" customWidth="1"/>
    <col min="17" max="19" width="10.3982300884956" style="1" customWidth="1"/>
    <col min="20" max="20" width="6.60176991150442" style="1" customWidth="1"/>
    <col min="21" max="21" width="10.3982300884956" style="1" customWidth="1"/>
    <col min="22" max="23" width="10.2035398230088" style="1" customWidth="1"/>
    <col min="24" max="24" width="8" style="1" customWidth="1"/>
    <col min="25" max="25" width="12.2035398230088" style="1" customWidth="1"/>
    <col min="26" max="26" width="34.3982300884956" style="1" customWidth="1"/>
    <col min="27" max="16384" width="15.2035398230088" style="1"/>
  </cols>
  <sheetData>
    <row r="1" s="1" customFormat="1" ht="30" customHeight="1" spans="1:25">
      <c r="A1" s="2" t="s">
        <v>0</v>
      </c>
      <c r="B1" s="3"/>
      <c r="C1" s="3"/>
      <c r="D1" s="4"/>
      <c r="E1" s="5" t="s">
        <v>1</v>
      </c>
      <c r="F1" s="6"/>
      <c r="G1" s="7" t="str">
        <f>'[1]Style Summary Cover Page'!E1</f>
        <v>BG5232</v>
      </c>
      <c r="H1" s="8"/>
      <c r="I1" s="65"/>
      <c r="J1" s="66" t="s">
        <v>3</v>
      </c>
      <c r="K1" s="5"/>
      <c r="L1" s="7" t="e">
        <f>'[1]Style Summary Cover Page'!I1</f>
        <v>#REF!</v>
      </c>
      <c r="M1" s="8"/>
      <c r="N1" s="8"/>
      <c r="O1" s="65"/>
      <c r="P1" s="67"/>
      <c r="Q1" s="67"/>
      <c r="R1" s="67"/>
      <c r="S1" s="67"/>
      <c r="T1" s="67"/>
      <c r="U1" s="67"/>
      <c r="V1" s="67"/>
      <c r="W1" s="67"/>
      <c r="X1" s="67"/>
      <c r="Y1" s="67"/>
    </row>
    <row r="2" s="1" customFormat="1" customHeight="1" spans="1:25">
      <c r="A2" s="9" t="s">
        <v>4</v>
      </c>
      <c r="B2" s="10"/>
      <c r="C2" s="11" t="str">
        <f>'[1]Style Summary Cover Page'!B2</f>
        <v>ANNE DRESS</v>
      </c>
      <c r="D2" s="12" t="s">
        <v>6</v>
      </c>
      <c r="E2" s="13" t="str">
        <f>'[1]Style Summary Cover Page'!D2</f>
        <v>SARAH PUNTER</v>
      </c>
      <c r="F2" s="13"/>
      <c r="G2" s="14"/>
      <c r="H2" s="15"/>
      <c r="I2" s="68" t="s">
        <v>8</v>
      </c>
      <c r="J2" s="68"/>
      <c r="K2" s="68"/>
      <c r="L2" s="69" t="str">
        <f>'[1]Style Summary Cover Page'!I2</f>
        <v>REF EXISTING BLOCK / SAMPLE</v>
      </c>
      <c r="M2" s="70"/>
      <c r="N2" s="70"/>
      <c r="O2" s="71"/>
      <c r="P2" s="72"/>
      <c r="Q2" s="72"/>
      <c r="R2" s="72"/>
      <c r="S2" s="72"/>
      <c r="T2" s="72"/>
      <c r="U2" s="72"/>
      <c r="V2" s="72"/>
      <c r="W2" s="72"/>
      <c r="X2" s="72"/>
      <c r="Y2" s="72"/>
    </row>
    <row r="3" s="1" customFormat="1" customHeight="1" spans="1:25">
      <c r="A3" s="16" t="s">
        <v>10</v>
      </c>
      <c r="B3" s="17"/>
      <c r="C3" s="18">
        <f>'[1]Style Summary Cover Page'!B3</f>
        <v>45400</v>
      </c>
      <c r="D3" s="19" t="s">
        <v>11</v>
      </c>
      <c r="E3" s="20" t="str">
        <f>'[1]Style Summary Cover Page'!D3</f>
        <v>DIANE CARD</v>
      </c>
      <c r="F3" s="20"/>
      <c r="G3" s="21"/>
      <c r="H3" s="22"/>
      <c r="I3" s="73"/>
      <c r="J3" s="73"/>
      <c r="K3" s="73"/>
      <c r="L3" s="69"/>
      <c r="M3" s="70"/>
      <c r="N3" s="70"/>
      <c r="O3" s="71"/>
      <c r="P3" s="72"/>
      <c r="Q3" s="72"/>
      <c r="R3" s="72"/>
      <c r="S3" s="72"/>
      <c r="T3" s="72"/>
      <c r="U3" s="72"/>
      <c r="V3" s="72"/>
      <c r="W3" s="72"/>
      <c r="X3" s="72"/>
      <c r="Y3" s="72"/>
    </row>
    <row r="4" s="1" customFormat="1" customHeight="1" spans="1:25">
      <c r="A4" s="16" t="s">
        <v>13</v>
      </c>
      <c r="B4" s="17"/>
      <c r="C4" s="18" t="str">
        <f>'[1]Style Summary Cover Page'!B4</f>
        <v>SPRING 25</v>
      </c>
      <c r="D4" s="19" t="s">
        <v>15</v>
      </c>
      <c r="E4" s="20" t="str">
        <f>'[1]Style Summary Cover Page'!D4</f>
        <v>SOFIA/ ESTHER (REG)/ MAYRA (CURVE)</v>
      </c>
      <c r="F4" s="20"/>
      <c r="G4" s="23"/>
      <c r="H4" s="22"/>
      <c r="I4" s="73"/>
      <c r="J4" s="73"/>
      <c r="K4" s="73"/>
      <c r="L4" s="74"/>
      <c r="M4" s="75"/>
      <c r="N4" s="75"/>
      <c r="O4" s="76"/>
      <c r="P4" s="72"/>
      <c r="Q4" s="72"/>
      <c r="R4" s="72"/>
      <c r="S4" s="72"/>
      <c r="T4" s="72"/>
      <c r="U4" s="72"/>
      <c r="V4" s="72"/>
      <c r="W4" s="72"/>
      <c r="X4" s="72"/>
      <c r="Y4" s="72"/>
    </row>
    <row r="5" s="1" customFormat="1" customHeight="1" spans="1:25">
      <c r="A5" s="16" t="s">
        <v>17</v>
      </c>
      <c r="B5" s="17"/>
      <c r="C5" s="18" t="str">
        <f>'[1]Style Summary Cover Page'!B5</f>
        <v>N/A</v>
      </c>
      <c r="D5" s="19" t="s">
        <v>19</v>
      </c>
      <c r="E5" s="20" t="str">
        <f>'[1]Style Summary Cover Page'!D5</f>
        <v>1X</v>
      </c>
      <c r="F5" s="20"/>
      <c r="G5" s="23"/>
      <c r="H5" s="24"/>
      <c r="I5" s="77" t="s">
        <v>21</v>
      </c>
      <c r="J5" s="78"/>
      <c r="K5" s="79"/>
      <c r="L5" s="80" t="str">
        <f>'[1]Style Summary Cover Page'!I5</f>
        <v>YES</v>
      </c>
      <c r="M5" s="80"/>
      <c r="N5" s="80"/>
      <c r="O5" s="81"/>
      <c r="P5" s="72"/>
      <c r="Q5" s="72"/>
      <c r="R5" s="72"/>
      <c r="S5" s="72"/>
      <c r="T5" s="72"/>
      <c r="U5" s="72"/>
      <c r="V5" s="72"/>
      <c r="W5" s="72"/>
      <c r="X5" s="72"/>
      <c r="Y5" s="72"/>
    </row>
    <row r="6" s="1" customFormat="1" customHeight="1" spans="1:25">
      <c r="A6" s="25" t="s">
        <v>23</v>
      </c>
      <c r="B6" s="26"/>
      <c r="C6" s="27" t="str">
        <f>'[1]Style Summary Cover Page'!B6</f>
        <v>1X-3X</v>
      </c>
      <c r="D6" s="28" t="s">
        <v>25</v>
      </c>
      <c r="E6" s="29" t="str">
        <f>'[1]Style Summary Cover Page'!D6</f>
        <v>ANY AVAILABLE</v>
      </c>
      <c r="F6" s="29"/>
      <c r="G6" s="30"/>
      <c r="H6" s="31"/>
      <c r="I6" s="82" t="s">
        <v>27</v>
      </c>
      <c r="J6" s="83"/>
      <c r="K6" s="84"/>
      <c r="L6" s="85" t="e">
        <f>'[1]Style Summary Cover Page'!I6</f>
        <v>#REF!</v>
      </c>
      <c r="M6" s="85"/>
      <c r="N6" s="85"/>
      <c r="O6" s="86"/>
      <c r="P6" s="72"/>
      <c r="Q6" s="72"/>
      <c r="R6" s="72"/>
      <c r="S6" s="72"/>
      <c r="T6" s="72"/>
      <c r="U6" s="72"/>
      <c r="V6" s="72"/>
      <c r="W6" s="72"/>
      <c r="X6" s="72"/>
      <c r="Y6" s="104"/>
    </row>
    <row r="7" s="1" customFormat="1" customHeight="1" spans="1:26">
      <c r="A7" s="32"/>
      <c r="B7" s="33" t="s">
        <v>28</v>
      </c>
      <c r="C7" s="34"/>
      <c r="D7" s="34"/>
      <c r="E7" s="34"/>
      <c r="F7" s="34"/>
      <c r="G7" s="35" t="s">
        <v>29</v>
      </c>
      <c r="H7" s="36" t="s">
        <v>83</v>
      </c>
      <c r="I7" s="87" t="s">
        <v>84</v>
      </c>
      <c r="J7" s="36" t="s">
        <v>85</v>
      </c>
      <c r="K7" s="88" t="s">
        <v>86</v>
      </c>
      <c r="L7" s="89" t="s">
        <v>33</v>
      </c>
      <c r="M7" s="35" t="s">
        <v>34</v>
      </c>
      <c r="N7" s="35" t="s">
        <v>35</v>
      </c>
      <c r="O7" s="35" t="s">
        <v>36</v>
      </c>
      <c r="P7" s="90"/>
      <c r="Q7" s="90"/>
      <c r="R7" s="99"/>
      <c r="S7" s="90"/>
      <c r="T7" s="90"/>
      <c r="U7" s="90"/>
      <c r="V7" s="99"/>
      <c r="W7" s="90"/>
      <c r="X7" s="90"/>
      <c r="Y7" s="99"/>
      <c r="Z7" s="100"/>
    </row>
    <row r="8" s="1" customFormat="1" ht="15" customHeight="1" spans="1:26">
      <c r="A8" s="37"/>
      <c r="B8" s="38"/>
      <c r="C8" s="38"/>
      <c r="D8" s="38"/>
      <c r="E8" s="38"/>
      <c r="F8" s="38"/>
      <c r="G8" s="39"/>
      <c r="H8" s="40"/>
      <c r="I8" s="91"/>
      <c r="J8" s="40"/>
      <c r="K8" s="92"/>
      <c r="L8" s="39"/>
      <c r="M8" s="39"/>
      <c r="N8" s="39"/>
      <c r="O8" s="39"/>
      <c r="P8" s="93"/>
      <c r="Q8" s="100"/>
      <c r="R8" s="100"/>
      <c r="S8" s="100"/>
      <c r="T8" s="93"/>
      <c r="U8" s="100"/>
      <c r="V8" s="100"/>
      <c r="W8" s="100"/>
      <c r="X8" s="93"/>
      <c r="Y8" s="100"/>
      <c r="Z8" s="100"/>
    </row>
    <row r="9" s="1" customFormat="1" ht="18" customHeight="1" spans="1:26">
      <c r="A9" s="41">
        <v>1</v>
      </c>
      <c r="B9" s="42" t="s">
        <v>37</v>
      </c>
      <c r="C9" s="43"/>
      <c r="D9" s="43"/>
      <c r="E9" s="44"/>
      <c r="F9" s="45" t="s">
        <v>38</v>
      </c>
      <c r="G9" s="46">
        <v>44930</v>
      </c>
      <c r="H9" s="106">
        <f t="shared" ref="H9:H12" si="0">SUM(I9-0.125)</f>
        <v>9.125</v>
      </c>
      <c r="I9" s="106">
        <v>9.25</v>
      </c>
      <c r="J9" s="109">
        <f t="shared" ref="J9:J12" si="1">SUM(I9+0.125)</f>
        <v>9.375</v>
      </c>
      <c r="K9" s="109">
        <f t="shared" ref="K9:K12" si="2">SUM(J9+0.125)</f>
        <v>9.5</v>
      </c>
      <c r="L9" s="94"/>
      <c r="M9" s="94"/>
      <c r="N9" s="94"/>
      <c r="O9" s="94"/>
      <c r="P9" s="95"/>
      <c r="Q9" s="95"/>
      <c r="R9" s="95"/>
      <c r="S9" s="101"/>
      <c r="T9" s="95"/>
      <c r="U9" s="95"/>
      <c r="V9" s="95"/>
      <c r="W9" s="101"/>
      <c r="X9" s="95"/>
      <c r="Y9" s="95"/>
      <c r="Z9" s="105"/>
    </row>
    <row r="10" s="1" customFormat="1" ht="18" customHeight="1" spans="1:26">
      <c r="A10" s="41">
        <f t="shared" ref="A10:A43" si="3">A9+1</f>
        <v>2</v>
      </c>
      <c r="B10" s="42" t="s">
        <v>39</v>
      </c>
      <c r="C10" s="43"/>
      <c r="D10" s="43"/>
      <c r="E10" s="44"/>
      <c r="F10" s="45" t="s">
        <v>40</v>
      </c>
      <c r="G10" s="46">
        <v>44930</v>
      </c>
      <c r="H10" s="106">
        <f t="shared" ref="H10:H15" si="4">SUM(I10-0.25)</f>
        <v>11</v>
      </c>
      <c r="I10" s="108">
        <v>11.25</v>
      </c>
      <c r="J10" s="109">
        <f t="shared" ref="J10:J15" si="5">SUM(I10+0.25)</f>
        <v>11.5</v>
      </c>
      <c r="K10" s="109">
        <f t="shared" ref="K10:K15" si="6">SUM(J10+0.25)</f>
        <v>11.75</v>
      </c>
      <c r="L10" s="96"/>
      <c r="M10" s="94"/>
      <c r="N10" s="94"/>
      <c r="O10" s="94"/>
      <c r="P10" s="95"/>
      <c r="Q10" s="95"/>
      <c r="R10" s="95"/>
      <c r="S10" s="101"/>
      <c r="T10" s="95"/>
      <c r="U10" s="95"/>
      <c r="V10" s="95"/>
      <c r="W10" s="101"/>
      <c r="X10" s="95"/>
      <c r="Y10" s="95"/>
      <c r="Z10" s="105"/>
    </row>
    <row r="11" s="1" customFormat="1" ht="18" customHeight="1" spans="1:26">
      <c r="A11" s="41">
        <f t="shared" si="3"/>
        <v>3</v>
      </c>
      <c r="B11" s="42" t="s">
        <v>87</v>
      </c>
      <c r="C11" s="43"/>
      <c r="D11" s="43"/>
      <c r="E11" s="44"/>
      <c r="F11" s="45" t="s">
        <v>44</v>
      </c>
      <c r="G11" s="46">
        <v>44930</v>
      </c>
      <c r="H11" s="106">
        <f t="shared" si="0"/>
        <v>6.375</v>
      </c>
      <c r="I11" s="108">
        <v>6.5</v>
      </c>
      <c r="J11" s="109">
        <f t="shared" si="1"/>
        <v>6.625</v>
      </c>
      <c r="K11" s="109">
        <f t="shared" si="2"/>
        <v>6.75</v>
      </c>
      <c r="L11" s="96"/>
      <c r="M11" s="94"/>
      <c r="N11" s="94"/>
      <c r="O11" s="94"/>
      <c r="P11" s="95"/>
      <c r="Q11" s="95"/>
      <c r="R11" s="95"/>
      <c r="S11" s="101"/>
      <c r="T11" s="95"/>
      <c r="U11" s="95"/>
      <c r="V11" s="95"/>
      <c r="W11" s="101"/>
      <c r="X11" s="95"/>
      <c r="Y11" s="95"/>
      <c r="Z11" s="105"/>
    </row>
    <row r="12" s="1" customFormat="1" ht="18" customHeight="1" spans="1:26">
      <c r="A12" s="41">
        <f t="shared" si="3"/>
        <v>4</v>
      </c>
      <c r="B12" s="42" t="s">
        <v>88</v>
      </c>
      <c r="C12" s="43"/>
      <c r="D12" s="43"/>
      <c r="E12" s="44"/>
      <c r="F12" s="45" t="s">
        <v>46</v>
      </c>
      <c r="G12" s="46">
        <v>44930</v>
      </c>
      <c r="H12" s="106">
        <f t="shared" si="0"/>
        <v>5.875</v>
      </c>
      <c r="I12" s="108">
        <v>6</v>
      </c>
      <c r="J12" s="109">
        <f t="shared" si="1"/>
        <v>6.125</v>
      </c>
      <c r="K12" s="109">
        <f t="shared" si="2"/>
        <v>6.25</v>
      </c>
      <c r="L12" s="96"/>
      <c r="M12" s="96"/>
      <c r="N12" s="96"/>
      <c r="O12" s="94"/>
      <c r="P12" s="95"/>
      <c r="Q12" s="95"/>
      <c r="R12" s="95"/>
      <c r="S12" s="101"/>
      <c r="T12" s="95"/>
      <c r="U12" s="95"/>
      <c r="V12" s="95"/>
      <c r="W12" s="101"/>
      <c r="X12" s="95"/>
      <c r="Y12" s="95"/>
      <c r="Z12" s="105"/>
    </row>
    <row r="13" s="1" customFormat="1" ht="18" customHeight="1" spans="1:26">
      <c r="A13" s="41">
        <f t="shared" si="3"/>
        <v>5</v>
      </c>
      <c r="B13" s="42" t="s">
        <v>89</v>
      </c>
      <c r="C13" s="43"/>
      <c r="D13" s="43"/>
      <c r="E13" s="44"/>
      <c r="F13" s="45" t="s">
        <v>48</v>
      </c>
      <c r="G13" s="46">
        <v>44930</v>
      </c>
      <c r="H13" s="106">
        <f t="shared" si="4"/>
        <v>44.75</v>
      </c>
      <c r="I13" s="108">
        <v>45</v>
      </c>
      <c r="J13" s="109">
        <f t="shared" si="5"/>
        <v>45.25</v>
      </c>
      <c r="K13" s="109">
        <f t="shared" si="6"/>
        <v>45.5</v>
      </c>
      <c r="L13" s="96"/>
      <c r="M13" s="94"/>
      <c r="N13" s="94"/>
      <c r="O13" s="94"/>
      <c r="P13" s="95"/>
      <c r="Q13" s="95"/>
      <c r="R13" s="95"/>
      <c r="S13" s="101"/>
      <c r="T13" s="95"/>
      <c r="U13" s="95"/>
      <c r="V13" s="95"/>
      <c r="W13" s="101"/>
      <c r="X13" s="95"/>
      <c r="Y13" s="95"/>
      <c r="Z13" s="105"/>
    </row>
    <row r="14" s="1" customFormat="1" ht="18" customHeight="1" spans="1:26">
      <c r="A14" s="41">
        <f t="shared" si="3"/>
        <v>6</v>
      </c>
      <c r="B14" s="42" t="s">
        <v>90</v>
      </c>
      <c r="C14" s="43"/>
      <c r="D14" s="43"/>
      <c r="E14" s="44"/>
      <c r="F14" s="45" t="s">
        <v>50</v>
      </c>
      <c r="G14" s="46">
        <v>44930</v>
      </c>
      <c r="H14" s="106">
        <f t="shared" si="4"/>
        <v>45.25</v>
      </c>
      <c r="I14" s="108">
        <v>45.5</v>
      </c>
      <c r="J14" s="109">
        <f t="shared" si="5"/>
        <v>45.75</v>
      </c>
      <c r="K14" s="109">
        <f t="shared" si="6"/>
        <v>46</v>
      </c>
      <c r="L14" s="96"/>
      <c r="M14" s="94"/>
      <c r="N14" s="94"/>
      <c r="O14" s="94"/>
      <c r="P14" s="95"/>
      <c r="Q14" s="95"/>
      <c r="R14" s="95"/>
      <c r="S14" s="101"/>
      <c r="T14" s="95"/>
      <c r="U14" s="95"/>
      <c r="V14" s="95"/>
      <c r="W14" s="101"/>
      <c r="X14" s="95"/>
      <c r="Y14" s="95"/>
      <c r="Z14" s="105"/>
    </row>
    <row r="15" s="1" customFormat="1" ht="18" customHeight="1" spans="1:26">
      <c r="A15" s="41">
        <f t="shared" si="3"/>
        <v>7</v>
      </c>
      <c r="B15" s="42" t="s">
        <v>91</v>
      </c>
      <c r="C15" s="43"/>
      <c r="D15" s="43"/>
      <c r="E15" s="44"/>
      <c r="F15" s="45" t="s">
        <v>52</v>
      </c>
      <c r="G15" s="46">
        <v>44930</v>
      </c>
      <c r="H15" s="106">
        <f t="shared" si="4"/>
        <v>45.5</v>
      </c>
      <c r="I15" s="107">
        <v>45.75</v>
      </c>
      <c r="J15" s="109">
        <f t="shared" si="5"/>
        <v>46</v>
      </c>
      <c r="K15" s="109">
        <f t="shared" si="6"/>
        <v>46.25</v>
      </c>
      <c r="L15" s="96"/>
      <c r="M15" s="94"/>
      <c r="N15" s="94"/>
      <c r="O15" s="94"/>
      <c r="P15" s="95"/>
      <c r="Q15" s="95"/>
      <c r="R15" s="95"/>
      <c r="S15" s="101"/>
      <c r="T15" s="95"/>
      <c r="U15" s="95"/>
      <c r="V15" s="95"/>
      <c r="W15" s="101"/>
      <c r="X15" s="95"/>
      <c r="Y15" s="95"/>
      <c r="Z15" s="105"/>
    </row>
    <row r="16" s="1" customFormat="1" ht="18" customHeight="1" spans="1:26">
      <c r="A16" s="41">
        <f t="shared" si="3"/>
        <v>8</v>
      </c>
      <c r="B16" s="42" t="s">
        <v>92</v>
      </c>
      <c r="C16" s="43"/>
      <c r="D16" s="43"/>
      <c r="E16" s="44"/>
      <c r="F16" s="45" t="s">
        <v>54</v>
      </c>
      <c r="G16" s="48">
        <v>0</v>
      </c>
      <c r="H16" s="107">
        <v>1.125</v>
      </c>
      <c r="I16" s="107">
        <v>1.125</v>
      </c>
      <c r="J16" s="110">
        <f>SUM(I16+0)</f>
        <v>1.125</v>
      </c>
      <c r="K16" s="110">
        <f>SUM(J16+0)</f>
        <v>1.125</v>
      </c>
      <c r="L16" s="94"/>
      <c r="M16" s="94"/>
      <c r="N16" s="94"/>
      <c r="O16" s="94"/>
      <c r="P16" s="95"/>
      <c r="Q16" s="95"/>
      <c r="R16" s="95"/>
      <c r="S16" s="101"/>
      <c r="T16" s="95"/>
      <c r="U16" s="95"/>
      <c r="V16" s="95"/>
      <c r="W16" s="101"/>
      <c r="X16" s="95"/>
      <c r="Y16" s="95"/>
      <c r="Z16" s="105"/>
    </row>
    <row r="17" s="1" customFormat="1" ht="18" customHeight="1" spans="1:26">
      <c r="A17" s="41">
        <f t="shared" si="3"/>
        <v>9</v>
      </c>
      <c r="B17" s="42" t="s">
        <v>81</v>
      </c>
      <c r="C17" s="43"/>
      <c r="D17" s="43"/>
      <c r="E17" s="44"/>
      <c r="F17" s="45" t="s">
        <v>93</v>
      </c>
      <c r="G17" s="48">
        <v>0</v>
      </c>
      <c r="H17" s="107">
        <v>0.125</v>
      </c>
      <c r="I17" s="107">
        <v>0.125</v>
      </c>
      <c r="J17" s="110">
        <f>SUM(I17+0)</f>
        <v>0.125</v>
      </c>
      <c r="K17" s="110">
        <f>SUM(J17+0)</f>
        <v>0.125</v>
      </c>
      <c r="L17" s="96"/>
      <c r="M17" s="96"/>
      <c r="N17" s="96"/>
      <c r="O17" s="94"/>
      <c r="P17" s="95"/>
      <c r="Q17" s="95"/>
      <c r="R17" s="95"/>
      <c r="S17" s="101"/>
      <c r="T17" s="95"/>
      <c r="U17" s="95"/>
      <c r="V17" s="95"/>
      <c r="W17" s="101"/>
      <c r="X17" s="95"/>
      <c r="Y17" s="95"/>
      <c r="Z17" s="105"/>
    </row>
    <row r="18" s="1" customFormat="1" customHeight="1" spans="1:26">
      <c r="A18" s="41">
        <f t="shared" si="3"/>
        <v>10</v>
      </c>
      <c r="B18" s="49"/>
      <c r="C18" s="50"/>
      <c r="D18" s="50"/>
      <c r="E18" s="51"/>
      <c r="F18" s="52"/>
      <c r="G18" s="53"/>
      <c r="H18" s="54"/>
      <c r="I18" s="54"/>
      <c r="J18" s="54"/>
      <c r="K18" s="54"/>
      <c r="L18" s="96"/>
      <c r="M18" s="96"/>
      <c r="N18" s="96"/>
      <c r="O18" s="96"/>
      <c r="P18" s="95"/>
      <c r="Q18" s="95"/>
      <c r="R18" s="95"/>
      <c r="S18" s="101"/>
      <c r="T18" s="95"/>
      <c r="U18" s="95"/>
      <c r="V18" s="95"/>
      <c r="W18" s="101"/>
      <c r="X18" s="95"/>
      <c r="Y18" s="95"/>
      <c r="Z18" s="105"/>
    </row>
    <row r="19" s="1" customFormat="1" customHeight="1" spans="1:26">
      <c r="A19" s="41">
        <f t="shared" si="3"/>
        <v>11</v>
      </c>
      <c r="B19" s="42" t="s">
        <v>55</v>
      </c>
      <c r="C19" s="43"/>
      <c r="D19" s="43"/>
      <c r="E19" s="55"/>
      <c r="F19" s="56" t="s">
        <v>56</v>
      </c>
      <c r="G19" s="57">
        <v>45295</v>
      </c>
      <c r="H19" s="108">
        <f>I19-0.625</f>
        <v>10.375</v>
      </c>
      <c r="I19" s="108">
        <v>11</v>
      </c>
      <c r="J19" s="111">
        <f>SUM(I19+0.625)</f>
        <v>11.625</v>
      </c>
      <c r="K19" s="111">
        <f>SUM(J19+0.625)</f>
        <v>12.25</v>
      </c>
      <c r="L19" s="96"/>
      <c r="M19" s="96"/>
      <c r="N19" s="96"/>
      <c r="O19" s="96"/>
      <c r="P19" s="95"/>
      <c r="Q19" s="95"/>
      <c r="R19" s="95"/>
      <c r="S19" s="101"/>
      <c r="T19" s="95"/>
      <c r="U19" s="95"/>
      <c r="V19" s="95"/>
      <c r="W19" s="101"/>
      <c r="X19" s="95"/>
      <c r="Y19" s="95"/>
      <c r="Z19" s="105"/>
    </row>
    <row r="20" s="1" customFormat="1" ht="34" customHeight="1" spans="1:26">
      <c r="A20" s="41">
        <f t="shared" si="3"/>
        <v>12</v>
      </c>
      <c r="B20" s="42" t="s">
        <v>94</v>
      </c>
      <c r="C20" s="43"/>
      <c r="D20" s="43"/>
      <c r="E20" s="55"/>
      <c r="F20" s="56" t="s">
        <v>95</v>
      </c>
      <c r="G20" s="57">
        <v>45359</v>
      </c>
      <c r="H20" s="108">
        <f>SUM(I20-1)</f>
        <v>22.125</v>
      </c>
      <c r="I20" s="108">
        <v>23.125</v>
      </c>
      <c r="J20" s="112">
        <f>SUM(I20+1)</f>
        <v>24.125</v>
      </c>
      <c r="K20" s="112">
        <f>SUM(J20+1)</f>
        <v>25.125</v>
      </c>
      <c r="L20" s="94"/>
      <c r="M20" s="94"/>
      <c r="N20" s="94"/>
      <c r="O20" s="97"/>
      <c r="P20" s="95"/>
      <c r="Q20" s="95"/>
      <c r="R20" s="95"/>
      <c r="S20" s="101"/>
      <c r="T20" s="95"/>
      <c r="U20" s="95"/>
      <c r="V20" s="95"/>
      <c r="W20" s="101"/>
      <c r="X20" s="95"/>
      <c r="Y20" s="95"/>
      <c r="Z20" s="105"/>
    </row>
    <row r="21" s="1" customFormat="1" ht="21" customHeight="1" spans="1:26">
      <c r="A21" s="41">
        <f t="shared" si="3"/>
        <v>13</v>
      </c>
      <c r="B21" s="42" t="s">
        <v>57</v>
      </c>
      <c r="C21" s="43"/>
      <c r="D21" s="43"/>
      <c r="E21" s="55"/>
      <c r="F21" s="56" t="s">
        <v>58</v>
      </c>
      <c r="G21" s="57">
        <v>45295</v>
      </c>
      <c r="H21" s="108">
        <f>SUM(I21-0.625)</f>
        <v>9.375</v>
      </c>
      <c r="I21" s="108">
        <v>10</v>
      </c>
      <c r="J21" s="112">
        <f>SUM(I21+0.625)</f>
        <v>10.625</v>
      </c>
      <c r="K21" s="112">
        <f>SUM(J21+0.625)</f>
        <v>11.25</v>
      </c>
      <c r="L21" s="96"/>
      <c r="M21" s="94"/>
      <c r="N21" s="94"/>
      <c r="O21" s="94"/>
      <c r="P21" s="95"/>
      <c r="Q21" s="95"/>
      <c r="R21" s="95"/>
      <c r="S21" s="101"/>
      <c r="T21" s="95"/>
      <c r="U21" s="95"/>
      <c r="V21" s="95"/>
      <c r="W21" s="101"/>
      <c r="X21" s="95"/>
      <c r="Y21" s="95"/>
      <c r="Z21" s="105"/>
    </row>
    <row r="22" s="1" customFormat="1" ht="32" customHeight="1" spans="1:26">
      <c r="A22" s="41">
        <f t="shared" si="3"/>
        <v>14</v>
      </c>
      <c r="B22" s="42" t="s">
        <v>96</v>
      </c>
      <c r="C22" s="43"/>
      <c r="D22" s="43"/>
      <c r="E22" s="55"/>
      <c r="F22" s="56" t="s">
        <v>60</v>
      </c>
      <c r="G22" s="57">
        <v>45293</v>
      </c>
      <c r="H22" s="108">
        <f t="shared" ref="H22:H26" si="7">SUM(I22-2.5)</f>
        <v>42.5</v>
      </c>
      <c r="I22" s="108">
        <v>45</v>
      </c>
      <c r="J22" s="112">
        <f t="shared" ref="J22:J26" si="8">SUM(I22+2.5)</f>
        <v>47.5</v>
      </c>
      <c r="K22" s="112">
        <f t="shared" ref="K22:K26" si="9">SUM(J22+2.5)</f>
        <v>50</v>
      </c>
      <c r="L22" s="94"/>
      <c r="M22" s="94"/>
      <c r="N22" s="94"/>
      <c r="O22" s="94"/>
      <c r="P22" s="95"/>
      <c r="Q22" s="101"/>
      <c r="R22" s="95"/>
      <c r="S22" s="101"/>
      <c r="T22" s="95"/>
      <c r="U22" s="101"/>
      <c r="V22" s="95"/>
      <c r="W22" s="101"/>
      <c r="X22" s="95"/>
      <c r="Y22" s="95"/>
      <c r="Z22" s="105"/>
    </row>
    <row r="23" s="1" customFormat="1" ht="23" customHeight="1" spans="1:26">
      <c r="A23" s="41">
        <f t="shared" si="3"/>
        <v>15</v>
      </c>
      <c r="B23" s="42" t="s">
        <v>61</v>
      </c>
      <c r="C23" s="43"/>
      <c r="D23" s="43"/>
      <c r="E23" s="55"/>
      <c r="F23" s="56" t="s">
        <v>62</v>
      </c>
      <c r="G23" s="57">
        <v>45293</v>
      </c>
      <c r="H23" s="108">
        <f t="shared" si="7"/>
        <v>38</v>
      </c>
      <c r="I23" s="108">
        <v>40.5</v>
      </c>
      <c r="J23" s="112">
        <f t="shared" si="8"/>
        <v>43</v>
      </c>
      <c r="K23" s="112">
        <f t="shared" si="9"/>
        <v>45.5</v>
      </c>
      <c r="L23" s="94"/>
      <c r="M23" s="94"/>
      <c r="N23" s="94"/>
      <c r="O23" s="94"/>
      <c r="P23" s="95"/>
      <c r="Q23" s="95"/>
      <c r="R23" s="95"/>
      <c r="S23" s="101"/>
      <c r="T23" s="95"/>
      <c r="U23" s="95"/>
      <c r="V23" s="95"/>
      <c r="W23" s="101"/>
      <c r="X23" s="95"/>
      <c r="Y23" s="95"/>
      <c r="Z23" s="105"/>
    </row>
    <row r="24" s="1" customFormat="1" ht="30" customHeight="1" spans="1:26">
      <c r="A24" s="41">
        <f t="shared" si="3"/>
        <v>16</v>
      </c>
      <c r="B24" s="42" t="s">
        <v>63</v>
      </c>
      <c r="C24" s="43"/>
      <c r="D24" s="43"/>
      <c r="E24" s="55"/>
      <c r="F24" s="56" t="s">
        <v>64</v>
      </c>
      <c r="G24" s="57">
        <v>45293</v>
      </c>
      <c r="H24" s="108">
        <f t="shared" si="7"/>
        <v>48.5</v>
      </c>
      <c r="I24" s="108">
        <v>51</v>
      </c>
      <c r="J24" s="112">
        <f t="shared" si="8"/>
        <v>53.5</v>
      </c>
      <c r="K24" s="112">
        <f t="shared" si="9"/>
        <v>56</v>
      </c>
      <c r="L24" s="96"/>
      <c r="M24" s="94"/>
      <c r="N24" s="94"/>
      <c r="O24" s="94"/>
      <c r="P24" s="95"/>
      <c r="Q24" s="95"/>
      <c r="R24" s="95"/>
      <c r="S24" s="101"/>
      <c r="T24" s="95"/>
      <c r="U24" s="95"/>
      <c r="V24" s="95"/>
      <c r="W24" s="101"/>
      <c r="X24" s="95"/>
      <c r="Y24" s="95"/>
      <c r="Z24" s="105"/>
    </row>
    <row r="25" s="1" customFormat="1" ht="28" customHeight="1" spans="1:26">
      <c r="A25" s="41">
        <f t="shared" si="3"/>
        <v>17</v>
      </c>
      <c r="B25" s="42" t="s">
        <v>97</v>
      </c>
      <c r="C25" s="43"/>
      <c r="D25" s="43"/>
      <c r="E25" s="55"/>
      <c r="F25" s="56" t="s">
        <v>66</v>
      </c>
      <c r="G25" s="58">
        <v>0.5</v>
      </c>
      <c r="H25" s="108">
        <f t="shared" si="7"/>
        <v>78</v>
      </c>
      <c r="I25" s="108">
        <v>80.5</v>
      </c>
      <c r="J25" s="112">
        <f t="shared" si="8"/>
        <v>83</v>
      </c>
      <c r="K25" s="112">
        <f t="shared" si="9"/>
        <v>85.5</v>
      </c>
      <c r="L25" s="96"/>
      <c r="M25" s="94"/>
      <c r="N25" s="94"/>
      <c r="O25" s="94"/>
      <c r="P25" s="95"/>
      <c r="Q25" s="101"/>
      <c r="R25" s="95"/>
      <c r="S25" s="101"/>
      <c r="T25" s="95"/>
      <c r="U25" s="101"/>
      <c r="V25" s="95"/>
      <c r="W25" s="101"/>
      <c r="X25" s="95"/>
      <c r="Y25" s="95"/>
      <c r="Z25" s="105"/>
    </row>
    <row r="26" s="1" customFormat="1" ht="28" customHeight="1" spans="1:26">
      <c r="A26" s="41">
        <f t="shared" si="3"/>
        <v>18</v>
      </c>
      <c r="B26" s="42" t="s">
        <v>98</v>
      </c>
      <c r="C26" s="43"/>
      <c r="D26" s="43"/>
      <c r="E26" s="55"/>
      <c r="F26" s="56" t="s">
        <v>68</v>
      </c>
      <c r="G26" s="58">
        <v>0.5</v>
      </c>
      <c r="H26" s="108">
        <f t="shared" si="7"/>
        <v>76.5</v>
      </c>
      <c r="I26" s="108">
        <v>79</v>
      </c>
      <c r="J26" s="112">
        <f t="shared" si="8"/>
        <v>81.5</v>
      </c>
      <c r="K26" s="112">
        <f t="shared" si="9"/>
        <v>84</v>
      </c>
      <c r="L26" s="94"/>
      <c r="M26" s="94"/>
      <c r="N26" s="94"/>
      <c r="O26" s="94"/>
      <c r="P26" s="95"/>
      <c r="Q26" s="95"/>
      <c r="R26" s="95"/>
      <c r="S26" s="101"/>
      <c r="T26" s="95"/>
      <c r="U26" s="95"/>
      <c r="V26" s="95"/>
      <c r="W26" s="101"/>
      <c r="X26" s="95"/>
      <c r="Y26" s="95"/>
      <c r="Z26" s="105"/>
    </row>
    <row r="27" s="1" customFormat="1" customHeight="1" spans="1:26">
      <c r="A27" s="41">
        <f t="shared" si="3"/>
        <v>19</v>
      </c>
      <c r="B27" s="49"/>
      <c r="C27" s="50"/>
      <c r="D27" s="50"/>
      <c r="E27" s="51"/>
      <c r="F27" s="52"/>
      <c r="G27" s="53"/>
      <c r="H27" s="54"/>
      <c r="I27" s="54"/>
      <c r="J27" s="54"/>
      <c r="K27" s="54"/>
      <c r="L27" s="94"/>
      <c r="M27" s="94"/>
      <c r="N27" s="94"/>
      <c r="O27" s="94"/>
      <c r="P27" s="95"/>
      <c r="Q27" s="95"/>
      <c r="R27" s="95"/>
      <c r="S27" s="101"/>
      <c r="T27" s="95"/>
      <c r="U27" s="95"/>
      <c r="V27" s="95"/>
      <c r="W27" s="101"/>
      <c r="X27" s="95"/>
      <c r="Y27" s="95"/>
      <c r="Z27" s="105"/>
    </row>
    <row r="28" s="1" customFormat="1" ht="19" customHeight="1" spans="1:26">
      <c r="A28" s="41">
        <f t="shared" si="3"/>
        <v>20</v>
      </c>
      <c r="B28" s="42" t="s">
        <v>69</v>
      </c>
      <c r="C28" s="43"/>
      <c r="D28" s="43"/>
      <c r="E28" s="55"/>
      <c r="F28" s="56" t="s">
        <v>70</v>
      </c>
      <c r="G28" s="59">
        <v>0.125</v>
      </c>
      <c r="H28" s="108">
        <f>SUM(I28-0.375)</f>
        <v>15.375</v>
      </c>
      <c r="I28" s="113">
        <v>15.75</v>
      </c>
      <c r="J28" s="112">
        <f>SUM(I28+3/8)</f>
        <v>16.125</v>
      </c>
      <c r="K28" s="112">
        <f>SUM(J28+3/8)</f>
        <v>16.5</v>
      </c>
      <c r="L28" s="94"/>
      <c r="M28" s="94"/>
      <c r="N28" s="94"/>
      <c r="O28" s="94"/>
      <c r="P28" s="95"/>
      <c r="Q28" s="95"/>
      <c r="R28" s="95"/>
      <c r="S28" s="101"/>
      <c r="T28" s="95"/>
      <c r="U28" s="95"/>
      <c r="V28" s="95"/>
      <c r="W28" s="101"/>
      <c r="X28" s="95"/>
      <c r="Y28" s="95"/>
      <c r="Z28" s="105"/>
    </row>
    <row r="29" s="1" customFormat="1" ht="19" customHeight="1" spans="1:26">
      <c r="A29" s="41">
        <f t="shared" si="3"/>
        <v>21</v>
      </c>
      <c r="B29" s="42" t="s">
        <v>71</v>
      </c>
      <c r="C29" s="43"/>
      <c r="D29" s="43"/>
      <c r="E29" s="55"/>
      <c r="F29" s="56" t="s">
        <v>72</v>
      </c>
      <c r="G29" s="59">
        <v>0.25</v>
      </c>
      <c r="H29" s="108">
        <v>2.5</v>
      </c>
      <c r="I29" s="108">
        <v>2.5</v>
      </c>
      <c r="J29" s="114">
        <f>SUM(I29+0)</f>
        <v>2.5</v>
      </c>
      <c r="K29" s="114">
        <f>SUM(J29+0)</f>
        <v>2.5</v>
      </c>
      <c r="L29" s="94"/>
      <c r="M29" s="94"/>
      <c r="N29" s="94"/>
      <c r="O29" s="94"/>
      <c r="P29" s="95"/>
      <c r="Q29" s="95"/>
      <c r="R29" s="95"/>
      <c r="S29" s="101"/>
      <c r="T29" s="95"/>
      <c r="U29" s="95"/>
      <c r="V29" s="95"/>
      <c r="W29" s="101"/>
      <c r="X29" s="95"/>
      <c r="Y29" s="95"/>
      <c r="Z29" s="105"/>
    </row>
    <row r="30" s="1" customFormat="1" ht="19" customHeight="1" spans="1:26">
      <c r="A30" s="41">
        <f t="shared" si="3"/>
        <v>22</v>
      </c>
      <c r="B30" s="42" t="s">
        <v>73</v>
      </c>
      <c r="C30" s="43"/>
      <c r="D30" s="43"/>
      <c r="E30" s="55"/>
      <c r="F30" s="56" t="s">
        <v>74</v>
      </c>
      <c r="G30" s="59">
        <v>0.25</v>
      </c>
      <c r="H30" s="108">
        <v>13.5</v>
      </c>
      <c r="I30" s="108">
        <v>13.5</v>
      </c>
      <c r="J30" s="112">
        <f>SUM(I30+0.5)</f>
        <v>14</v>
      </c>
      <c r="K30" s="115">
        <f>SUM(J30+0)</f>
        <v>14</v>
      </c>
      <c r="L30" s="94"/>
      <c r="M30" s="94"/>
      <c r="N30" s="94"/>
      <c r="O30" s="94"/>
      <c r="P30" s="95"/>
      <c r="Q30" s="95"/>
      <c r="R30" s="95"/>
      <c r="S30" s="101"/>
      <c r="T30" s="95"/>
      <c r="U30" s="95"/>
      <c r="V30" s="95"/>
      <c r="W30" s="101"/>
      <c r="X30" s="95"/>
      <c r="Y30" s="95"/>
      <c r="Z30" s="105"/>
    </row>
    <row r="31" s="1" customFormat="1" ht="19" customHeight="1" spans="1:26">
      <c r="A31" s="41">
        <f t="shared" si="3"/>
        <v>23</v>
      </c>
      <c r="B31" s="42" t="s">
        <v>99</v>
      </c>
      <c r="C31" s="43"/>
      <c r="D31" s="43"/>
      <c r="E31" s="55"/>
      <c r="F31" s="56" t="s">
        <v>100</v>
      </c>
      <c r="G31" s="59">
        <v>0.25</v>
      </c>
      <c r="H31" s="108">
        <v>0.25</v>
      </c>
      <c r="I31" s="108">
        <v>0.375</v>
      </c>
      <c r="J31" s="111">
        <f>SUM(I31+0.125)</f>
        <v>0.5</v>
      </c>
      <c r="K31" s="111">
        <f>SUM(J31+0.125)</f>
        <v>0.625</v>
      </c>
      <c r="L31" s="94"/>
      <c r="M31" s="94"/>
      <c r="N31" s="94"/>
      <c r="O31" s="94"/>
      <c r="P31" s="95"/>
      <c r="Q31" s="95"/>
      <c r="R31" s="95"/>
      <c r="S31" s="101"/>
      <c r="T31" s="95"/>
      <c r="U31" s="95"/>
      <c r="V31" s="95"/>
      <c r="W31" s="101"/>
      <c r="X31" s="95"/>
      <c r="Y31" s="95"/>
      <c r="Z31" s="105"/>
    </row>
    <row r="32" s="1" customFormat="1" customHeight="1" spans="1:26">
      <c r="A32" s="41">
        <f t="shared" si="3"/>
        <v>24</v>
      </c>
      <c r="B32" s="49"/>
      <c r="C32" s="50"/>
      <c r="D32" s="50"/>
      <c r="E32" s="51"/>
      <c r="F32" s="52"/>
      <c r="G32" s="53"/>
      <c r="H32" s="54"/>
      <c r="I32" s="54"/>
      <c r="J32" s="54"/>
      <c r="K32" s="54"/>
      <c r="L32" s="94"/>
      <c r="M32" s="94"/>
      <c r="N32" s="94"/>
      <c r="O32" s="97"/>
      <c r="P32" s="95"/>
      <c r="Q32" s="95"/>
      <c r="R32" s="95"/>
      <c r="S32" s="101"/>
      <c r="T32" s="95"/>
      <c r="U32" s="95"/>
      <c r="V32" s="95"/>
      <c r="W32" s="101"/>
      <c r="X32" s="95"/>
      <c r="Y32" s="95"/>
      <c r="Z32" s="105"/>
    </row>
    <row r="33" s="1" customFormat="1" ht="19" customHeight="1" spans="1:26">
      <c r="A33" s="41">
        <f t="shared" si="3"/>
        <v>25</v>
      </c>
      <c r="B33" s="42" t="s">
        <v>75</v>
      </c>
      <c r="C33" s="43"/>
      <c r="D33" s="43"/>
      <c r="E33" s="44"/>
      <c r="F33" s="56" t="s">
        <v>76</v>
      </c>
      <c r="G33" s="59">
        <v>0</v>
      </c>
      <c r="H33" s="108">
        <v>11</v>
      </c>
      <c r="I33" s="108">
        <v>11.25</v>
      </c>
      <c r="J33" s="111">
        <f t="shared" ref="J33:J35" si="10">SUM(I33+0.25)</f>
        <v>11.5</v>
      </c>
      <c r="K33" s="111">
        <f t="shared" ref="K33:K35" si="11">SUM(J33+0.25)</f>
        <v>11.75</v>
      </c>
      <c r="L33" s="96"/>
      <c r="M33" s="96"/>
      <c r="N33" s="94"/>
      <c r="O33" s="94"/>
      <c r="P33" s="95"/>
      <c r="Q33" s="95"/>
      <c r="R33" s="95"/>
      <c r="S33" s="101"/>
      <c r="T33" s="95"/>
      <c r="U33" s="95"/>
      <c r="V33" s="95"/>
      <c r="W33" s="101"/>
      <c r="X33" s="95"/>
      <c r="Y33" s="95"/>
      <c r="Z33" s="105"/>
    </row>
    <row r="34" s="1" customFormat="1" ht="19" customHeight="1" spans="1:26">
      <c r="A34" s="41">
        <f t="shared" si="3"/>
        <v>26</v>
      </c>
      <c r="B34" s="42" t="s">
        <v>77</v>
      </c>
      <c r="C34" s="43"/>
      <c r="D34" s="43"/>
      <c r="E34" s="44"/>
      <c r="F34" s="56" t="s">
        <v>78</v>
      </c>
      <c r="G34" s="59">
        <v>0</v>
      </c>
      <c r="H34" s="108">
        <v>6.25</v>
      </c>
      <c r="I34" s="108">
        <v>6.5</v>
      </c>
      <c r="J34" s="111">
        <f t="shared" si="10"/>
        <v>6.75</v>
      </c>
      <c r="K34" s="111">
        <f t="shared" si="11"/>
        <v>7</v>
      </c>
      <c r="L34" s="94"/>
      <c r="M34" s="94"/>
      <c r="N34" s="94"/>
      <c r="O34" s="94"/>
      <c r="P34" s="95"/>
      <c r="Q34" s="95"/>
      <c r="R34" s="95"/>
      <c r="S34" s="101"/>
      <c r="T34" s="95"/>
      <c r="U34" s="95"/>
      <c r="V34" s="95"/>
      <c r="W34" s="101"/>
      <c r="X34" s="95"/>
      <c r="Y34" s="95"/>
      <c r="Z34" s="105"/>
    </row>
    <row r="35" s="1" customFormat="1" ht="19" customHeight="1" spans="1:26">
      <c r="A35" s="41">
        <f t="shared" si="3"/>
        <v>27</v>
      </c>
      <c r="B35" s="42" t="s">
        <v>79</v>
      </c>
      <c r="C35" s="43"/>
      <c r="D35" s="43"/>
      <c r="E35" s="44"/>
      <c r="F35" s="56" t="s">
        <v>80</v>
      </c>
      <c r="G35" s="59">
        <v>0</v>
      </c>
      <c r="H35" s="108">
        <v>5.625</v>
      </c>
      <c r="I35" s="108">
        <v>5.875</v>
      </c>
      <c r="J35" s="111">
        <f t="shared" si="10"/>
        <v>6.125</v>
      </c>
      <c r="K35" s="111">
        <f t="shared" si="11"/>
        <v>6.375</v>
      </c>
      <c r="L35" s="96"/>
      <c r="M35" s="94"/>
      <c r="N35" s="94"/>
      <c r="O35" s="94"/>
      <c r="P35" s="95"/>
      <c r="Q35" s="95"/>
      <c r="R35" s="95"/>
      <c r="S35" s="101"/>
      <c r="T35" s="95"/>
      <c r="U35" s="95"/>
      <c r="V35" s="95"/>
      <c r="W35" s="101"/>
      <c r="X35" s="95"/>
      <c r="Y35" s="95"/>
      <c r="Z35" s="105"/>
    </row>
    <row r="36" s="1" customFormat="1" hidden="1" customHeight="1" spans="1:26">
      <c r="A36" s="41">
        <f t="shared" si="3"/>
        <v>28</v>
      </c>
      <c r="B36" s="60"/>
      <c r="C36" s="61"/>
      <c r="D36" s="61"/>
      <c r="E36" s="62"/>
      <c r="F36" s="62"/>
      <c r="G36" s="63"/>
      <c r="H36" s="63"/>
      <c r="I36" s="94"/>
      <c r="J36" s="94"/>
      <c r="K36" s="94"/>
      <c r="L36" s="96"/>
      <c r="M36" s="96"/>
      <c r="N36" s="96"/>
      <c r="O36" s="94"/>
      <c r="P36" s="95"/>
      <c r="Q36" s="95"/>
      <c r="R36" s="95"/>
      <c r="S36" s="101"/>
      <c r="T36" s="95"/>
      <c r="U36" s="95"/>
      <c r="V36" s="95"/>
      <c r="W36" s="101"/>
      <c r="X36" s="95"/>
      <c r="Y36" s="95"/>
      <c r="Z36" s="105"/>
    </row>
    <row r="37" s="1" customFormat="1" hidden="1" customHeight="1" spans="1:26">
      <c r="A37" s="41">
        <f t="shared" si="3"/>
        <v>29</v>
      </c>
      <c r="B37" s="60"/>
      <c r="C37" s="61"/>
      <c r="D37" s="61"/>
      <c r="E37" s="62"/>
      <c r="F37" s="62"/>
      <c r="G37" s="63"/>
      <c r="H37" s="63"/>
      <c r="I37" s="94"/>
      <c r="J37" s="94"/>
      <c r="K37" s="94"/>
      <c r="L37" s="96"/>
      <c r="M37" s="94"/>
      <c r="N37" s="94"/>
      <c r="O37" s="94"/>
      <c r="P37" s="95"/>
      <c r="Q37" s="102"/>
      <c r="R37" s="95"/>
      <c r="S37" s="103"/>
      <c r="T37" s="95"/>
      <c r="U37" s="95"/>
      <c r="V37" s="95"/>
      <c r="W37" s="103"/>
      <c r="X37" s="95"/>
      <c r="Y37" s="95"/>
      <c r="Z37" s="105"/>
    </row>
    <row r="38" s="1" customFormat="1" hidden="1" customHeight="1" spans="1:26">
      <c r="A38" s="41">
        <f t="shared" si="3"/>
        <v>30</v>
      </c>
      <c r="B38" s="60"/>
      <c r="C38" s="61"/>
      <c r="D38" s="61"/>
      <c r="E38" s="62"/>
      <c r="F38" s="62"/>
      <c r="G38" s="63"/>
      <c r="H38" s="63"/>
      <c r="I38" s="94"/>
      <c r="J38" s="94"/>
      <c r="K38" s="94"/>
      <c r="L38" s="96"/>
      <c r="M38" s="94"/>
      <c r="N38" s="94"/>
      <c r="O38" s="94"/>
      <c r="P38" s="95"/>
      <c r="Q38" s="102"/>
      <c r="R38" s="95"/>
      <c r="S38" s="103"/>
      <c r="T38" s="95"/>
      <c r="U38" s="95"/>
      <c r="V38" s="95"/>
      <c r="W38" s="103"/>
      <c r="X38" s="95"/>
      <c r="Y38" s="95"/>
      <c r="Z38" s="105"/>
    </row>
    <row r="39" s="1" customFormat="1" hidden="1" customHeight="1" spans="1:26">
      <c r="A39" s="41">
        <f t="shared" si="3"/>
        <v>31</v>
      </c>
      <c r="B39" s="60"/>
      <c r="C39" s="61"/>
      <c r="D39" s="61"/>
      <c r="E39" s="62"/>
      <c r="F39" s="62"/>
      <c r="G39" s="63"/>
      <c r="H39" s="63"/>
      <c r="I39" s="94"/>
      <c r="J39" s="94"/>
      <c r="K39" s="94"/>
      <c r="L39" s="96"/>
      <c r="M39" s="96"/>
      <c r="N39" s="94"/>
      <c r="O39" s="94"/>
      <c r="P39" s="95"/>
      <c r="Q39" s="102"/>
      <c r="R39" s="95"/>
      <c r="S39" s="103"/>
      <c r="T39" s="95"/>
      <c r="U39" s="95"/>
      <c r="V39" s="95"/>
      <c r="W39" s="103"/>
      <c r="X39" s="95"/>
      <c r="Y39" s="95"/>
      <c r="Z39" s="105"/>
    </row>
    <row r="40" s="1" customFormat="1" hidden="1" customHeight="1" spans="1:26">
      <c r="A40" s="41">
        <f t="shared" si="3"/>
        <v>32</v>
      </c>
      <c r="B40" s="60"/>
      <c r="C40" s="61"/>
      <c r="D40" s="61"/>
      <c r="E40" s="62"/>
      <c r="F40" s="62"/>
      <c r="G40" s="63"/>
      <c r="H40" s="63"/>
      <c r="I40" s="94"/>
      <c r="J40" s="94"/>
      <c r="K40" s="94"/>
      <c r="L40" s="94"/>
      <c r="M40" s="94"/>
      <c r="N40" s="94"/>
      <c r="O40" s="97"/>
      <c r="P40" s="95"/>
      <c r="Q40" s="102"/>
      <c r="R40" s="95"/>
      <c r="S40" s="103"/>
      <c r="T40" s="95"/>
      <c r="U40" s="95"/>
      <c r="V40" s="95"/>
      <c r="W40" s="103"/>
      <c r="X40" s="95"/>
      <c r="Y40" s="95"/>
      <c r="Z40" s="105"/>
    </row>
    <row r="41" s="1" customFormat="1" hidden="1" customHeight="1" spans="1:26">
      <c r="A41" s="41">
        <f t="shared" si="3"/>
        <v>33</v>
      </c>
      <c r="B41" s="60"/>
      <c r="C41" s="61"/>
      <c r="D41" s="61"/>
      <c r="E41" s="62"/>
      <c r="F41" s="62"/>
      <c r="G41" s="63"/>
      <c r="H41" s="63"/>
      <c r="I41" s="94"/>
      <c r="J41" s="94"/>
      <c r="K41" s="94"/>
      <c r="L41" s="94"/>
      <c r="M41" s="94"/>
      <c r="N41" s="94"/>
      <c r="O41" s="94"/>
      <c r="P41" s="95"/>
      <c r="Q41" s="102"/>
      <c r="R41" s="95"/>
      <c r="S41" s="103"/>
      <c r="T41" s="95"/>
      <c r="U41" s="95"/>
      <c r="V41" s="95"/>
      <c r="W41" s="103"/>
      <c r="X41" s="95"/>
      <c r="Y41" s="95"/>
      <c r="Z41" s="105"/>
    </row>
    <row r="42" s="1" customFormat="1" hidden="1" customHeight="1" spans="1:26">
      <c r="A42" s="41">
        <f t="shared" si="3"/>
        <v>34</v>
      </c>
      <c r="B42" s="60"/>
      <c r="C42" s="61"/>
      <c r="D42" s="61"/>
      <c r="E42" s="62"/>
      <c r="F42" s="62"/>
      <c r="G42" s="64"/>
      <c r="H42" s="64"/>
      <c r="I42" s="64"/>
      <c r="J42" s="64"/>
      <c r="K42" s="64"/>
      <c r="L42" s="64"/>
      <c r="M42" s="64"/>
      <c r="N42" s="64"/>
      <c r="O42" s="64"/>
      <c r="P42" s="98"/>
      <c r="Q42" s="98"/>
      <c r="R42" s="98"/>
      <c r="S42" s="98"/>
      <c r="T42" s="98"/>
      <c r="U42" s="98"/>
      <c r="V42" s="98"/>
      <c r="W42" s="98"/>
      <c r="X42" s="98"/>
      <c r="Y42" s="98"/>
      <c r="Z42" s="98"/>
    </row>
    <row r="43" s="1" customFormat="1" hidden="1" customHeight="1" spans="1:26">
      <c r="A43" s="41">
        <f t="shared" si="3"/>
        <v>35</v>
      </c>
      <c r="B43" s="60"/>
      <c r="C43" s="61"/>
      <c r="D43" s="61"/>
      <c r="E43" s="62"/>
      <c r="F43" s="62"/>
      <c r="G43" s="64"/>
      <c r="H43" s="64"/>
      <c r="I43" s="64"/>
      <c r="J43" s="64"/>
      <c r="K43" s="64"/>
      <c r="L43" s="64"/>
      <c r="M43" s="64"/>
      <c r="N43" s="64"/>
      <c r="O43" s="64"/>
      <c r="P43" s="98"/>
      <c r="Q43" s="98"/>
      <c r="R43" s="98"/>
      <c r="S43" s="98"/>
      <c r="T43" s="98"/>
      <c r="U43" s="98"/>
      <c r="V43" s="98"/>
      <c r="W43" s="98"/>
      <c r="X43" s="98"/>
      <c r="Y43" s="98"/>
      <c r="Z43" s="98"/>
    </row>
  </sheetData>
  <mergeCells count="65">
    <mergeCell ref="A1:D1"/>
    <mergeCell ref="G1:I1"/>
    <mergeCell ref="J1:K1"/>
    <mergeCell ref="L1:O1"/>
    <mergeCell ref="A2:B2"/>
    <mergeCell ref="E2:G2"/>
    <mergeCell ref="A3:B3"/>
    <mergeCell ref="E3:G3"/>
    <mergeCell ref="A4:B4"/>
    <mergeCell ref="E4:G4"/>
    <mergeCell ref="A5:B5"/>
    <mergeCell ref="E5:G5"/>
    <mergeCell ref="I5:K5"/>
    <mergeCell ref="L5:O5"/>
    <mergeCell ref="A6:B6"/>
    <mergeCell ref="E6:G6"/>
    <mergeCell ref="I6:K6"/>
    <mergeCell ref="L6:O6"/>
    <mergeCell ref="B9:E9"/>
    <mergeCell ref="B10:E10"/>
    <mergeCell ref="B11:E11"/>
    <mergeCell ref="B12:E12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B22:E22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B33:E33"/>
    <mergeCell ref="B34:E34"/>
    <mergeCell ref="B35:E35"/>
    <mergeCell ref="B36:E36"/>
    <mergeCell ref="B37:E37"/>
    <mergeCell ref="B38:E38"/>
    <mergeCell ref="B39:E39"/>
    <mergeCell ref="B40:E40"/>
    <mergeCell ref="B41:E41"/>
    <mergeCell ref="B42:E42"/>
    <mergeCell ref="B43:E43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I2:K4"/>
    <mergeCell ref="L2:O4"/>
    <mergeCell ref="B7:E8"/>
  </mergeCells>
  <conditionalFormatting sqref="K30">
    <cfRule type="notContainsBlanks" dxfId="0" priority="1">
      <formula>LEN(TRIM(K30))&gt;0</formula>
    </cfRule>
  </conditionalFormatting>
  <conditionalFormatting sqref="L9:L41">
    <cfRule type="notContainsBlanks" dxfId="0" priority="6">
      <formula>LEN(TRIM(L9))&gt;0</formula>
    </cfRule>
  </conditionalFormatting>
  <conditionalFormatting sqref="P9:P41">
    <cfRule type="notContainsBlanks" dxfId="0" priority="5">
      <formula>LEN(TRIM(P9))&gt;0</formula>
    </cfRule>
  </conditionalFormatting>
  <conditionalFormatting sqref="T9:T41">
    <cfRule type="notContainsBlanks" dxfId="0" priority="4">
      <formula>LEN(TRIM(T9))&gt;0</formula>
    </cfRule>
  </conditionalFormatting>
  <conditionalFormatting sqref="X9:X41">
    <cfRule type="notContainsBlanks" dxfId="0" priority="3">
      <formula>LEN(TRIM(X9))&gt;0</formula>
    </cfRule>
  </conditionalFormatting>
  <conditionalFormatting sqref="G25:H26">
    <cfRule type="notContainsBlanks" dxfId="0" priority="2">
      <formula>LEN(TRIM(G25))&gt;0</formula>
    </cfRule>
  </conditionalFormatting>
  <dataValidations count="2">
    <dataValidation type="list" allowBlank="1" showInputMessage="1" showErrorMessage="1" sqref="L5">
      <formula1>"YES,NO"</formula1>
    </dataValidation>
    <dataValidation type="list" allowBlank="1" showInputMessage="1" showErrorMessage="1" sqref="L2:O4">
      <formula1>"MAINLINE,LONG LEAD"</formula1>
    </dataValidation>
  </dataValidations>
  <pageMargins left="0.700694444444445" right="0.700694444444445" top="0.357638888888889" bottom="0.357638888888889" header="0.298611111111111" footer="0.298611111111111"/>
  <pageSetup paperSize="9" scale="78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43"/>
  <sheetViews>
    <sheetView tabSelected="1" view="pageBreakPreview" zoomScale="70" zoomScaleNormal="100" workbookViewId="0">
      <selection activeCell="S18" sqref="S18"/>
    </sheetView>
  </sheetViews>
  <sheetFormatPr defaultColWidth="15.2035398230088" defaultRowHeight="15.75" customHeight="1"/>
  <cols>
    <col min="1" max="1" width="3" style="1" customWidth="1"/>
    <col min="2" max="2" width="12" style="1" customWidth="1"/>
    <col min="3" max="3" width="15.8849557522124" style="1" customWidth="1"/>
    <col min="4" max="4" width="20.5575221238938" style="1" customWidth="1"/>
    <col min="5" max="5" width="11.4424778761062" style="1" customWidth="1"/>
    <col min="6" max="6" width="41.9203539823009" style="1" customWidth="1"/>
    <col min="7" max="7" width="7.44247787610619" style="1" customWidth="1"/>
    <col min="8" max="8" width="10.7610619469027" style="1" customWidth="1"/>
    <col min="9" max="11" width="12.3362831858407" style="1" customWidth="1"/>
    <col min="12" max="15" width="10.6017699115044" style="1" hidden="1" customWidth="1"/>
    <col min="16" max="16" width="6.79646017699115" style="1" customWidth="1"/>
    <col min="17" max="19" width="10.3982300884956" style="1" customWidth="1"/>
    <col min="20" max="20" width="6.60176991150442" style="1" customWidth="1"/>
    <col min="21" max="21" width="10.3982300884956" style="1" customWidth="1"/>
    <col min="22" max="23" width="10.2035398230088" style="1" customWidth="1"/>
    <col min="24" max="24" width="8" style="1" customWidth="1"/>
    <col min="25" max="25" width="12.2035398230088" style="1" customWidth="1"/>
    <col min="26" max="26" width="34.3982300884956" style="1" customWidth="1"/>
    <col min="27" max="16384" width="15.2035398230088" style="1"/>
  </cols>
  <sheetData>
    <row r="1" s="1" customFormat="1" ht="30" customHeight="1" spans="1:25">
      <c r="A1" s="2" t="s">
        <v>0</v>
      </c>
      <c r="B1" s="3"/>
      <c r="C1" s="3"/>
      <c r="D1" s="4"/>
      <c r="E1" s="5" t="s">
        <v>1</v>
      </c>
      <c r="F1" s="6"/>
      <c r="G1" s="7" t="str">
        <f>'[1]Style Summary Cover Page'!E1</f>
        <v>BG5232</v>
      </c>
      <c r="H1" s="8"/>
      <c r="I1" s="65"/>
      <c r="J1" s="66" t="s">
        <v>3</v>
      </c>
      <c r="K1" s="5"/>
      <c r="L1" s="7" t="e">
        <f>'[1]Style Summary Cover Page'!I1</f>
        <v>#REF!</v>
      </c>
      <c r="M1" s="8"/>
      <c r="N1" s="8"/>
      <c r="O1" s="65"/>
      <c r="P1" s="67"/>
      <c r="Q1" s="67"/>
      <c r="R1" s="67"/>
      <c r="S1" s="67"/>
      <c r="T1" s="67"/>
      <c r="U1" s="67"/>
      <c r="V1" s="67"/>
      <c r="W1" s="67"/>
      <c r="X1" s="67"/>
      <c r="Y1" s="67"/>
    </row>
    <row r="2" s="1" customFormat="1" customHeight="1" spans="1:25">
      <c r="A2" s="9" t="s">
        <v>4</v>
      </c>
      <c r="B2" s="10"/>
      <c r="C2" s="11" t="str">
        <f>'[1]Style Summary Cover Page'!B2</f>
        <v>ANNE DRESS</v>
      </c>
      <c r="D2" s="12" t="s">
        <v>6</v>
      </c>
      <c r="E2" s="13" t="str">
        <f>'[1]Style Summary Cover Page'!D2</f>
        <v>SARAH PUNTER</v>
      </c>
      <c r="F2" s="13"/>
      <c r="G2" s="14"/>
      <c r="H2" s="15"/>
      <c r="I2" s="68" t="s">
        <v>8</v>
      </c>
      <c r="J2" s="68"/>
      <c r="K2" s="68"/>
      <c r="L2" s="69" t="str">
        <f>'[1]Style Summary Cover Page'!I2</f>
        <v>REF EXISTING BLOCK / SAMPLE</v>
      </c>
      <c r="M2" s="70"/>
      <c r="N2" s="70"/>
      <c r="O2" s="71"/>
      <c r="P2" s="72"/>
      <c r="Q2" s="72"/>
      <c r="R2" s="72"/>
      <c r="S2" s="72"/>
      <c r="T2" s="72"/>
      <c r="U2" s="72"/>
      <c r="V2" s="72"/>
      <c r="W2" s="72"/>
      <c r="X2" s="72"/>
      <c r="Y2" s="72"/>
    </row>
    <row r="3" s="1" customFormat="1" customHeight="1" spans="1:25">
      <c r="A3" s="16" t="s">
        <v>10</v>
      </c>
      <c r="B3" s="17"/>
      <c r="C3" s="18">
        <f>'[1]Style Summary Cover Page'!B3</f>
        <v>45400</v>
      </c>
      <c r="D3" s="19" t="s">
        <v>11</v>
      </c>
      <c r="E3" s="20" t="str">
        <f>'[1]Style Summary Cover Page'!D3</f>
        <v>DIANE CARD</v>
      </c>
      <c r="F3" s="20"/>
      <c r="G3" s="21"/>
      <c r="H3" s="22"/>
      <c r="I3" s="73"/>
      <c r="J3" s="73"/>
      <c r="K3" s="73"/>
      <c r="L3" s="69"/>
      <c r="M3" s="70"/>
      <c r="N3" s="70"/>
      <c r="O3" s="71"/>
      <c r="P3" s="72"/>
      <c r="Q3" s="72"/>
      <c r="R3" s="72"/>
      <c r="S3" s="72"/>
      <c r="T3" s="72"/>
      <c r="U3" s="72"/>
      <c r="V3" s="72"/>
      <c r="W3" s="72"/>
      <c r="X3" s="72"/>
      <c r="Y3" s="72"/>
    </row>
    <row r="4" s="1" customFormat="1" customHeight="1" spans="1:25">
      <c r="A4" s="16" t="s">
        <v>13</v>
      </c>
      <c r="B4" s="17"/>
      <c r="C4" s="18" t="str">
        <f>'[1]Style Summary Cover Page'!B4</f>
        <v>SPRING 25</v>
      </c>
      <c r="D4" s="19" t="s">
        <v>15</v>
      </c>
      <c r="E4" s="20" t="str">
        <f>'[1]Style Summary Cover Page'!D4</f>
        <v>SOFIA/ ESTHER (REG)/ MAYRA (CURVE)</v>
      </c>
      <c r="F4" s="20"/>
      <c r="G4" s="23"/>
      <c r="H4" s="22"/>
      <c r="I4" s="73"/>
      <c r="J4" s="73"/>
      <c r="K4" s="73"/>
      <c r="L4" s="74"/>
      <c r="M4" s="75"/>
      <c r="N4" s="75"/>
      <c r="O4" s="76"/>
      <c r="P4" s="72"/>
      <c r="Q4" s="72"/>
      <c r="R4" s="72"/>
      <c r="S4" s="72"/>
      <c r="T4" s="72"/>
      <c r="U4" s="72"/>
      <c r="V4" s="72"/>
      <c r="W4" s="72"/>
      <c r="X4" s="72"/>
      <c r="Y4" s="72"/>
    </row>
    <row r="5" s="1" customFormat="1" customHeight="1" spans="1:25">
      <c r="A5" s="16" t="s">
        <v>17</v>
      </c>
      <c r="B5" s="17"/>
      <c r="C5" s="18" t="str">
        <f>'[1]Style Summary Cover Page'!B5</f>
        <v>N/A</v>
      </c>
      <c r="D5" s="19" t="s">
        <v>19</v>
      </c>
      <c r="E5" s="20" t="str">
        <f>'[1]Style Summary Cover Page'!D5</f>
        <v>1X</v>
      </c>
      <c r="F5" s="20"/>
      <c r="G5" s="23"/>
      <c r="H5" s="24"/>
      <c r="I5" s="77" t="s">
        <v>21</v>
      </c>
      <c r="J5" s="78"/>
      <c r="K5" s="79"/>
      <c r="L5" s="80" t="str">
        <f>'[1]Style Summary Cover Page'!I5</f>
        <v>YES</v>
      </c>
      <c r="M5" s="80"/>
      <c r="N5" s="80"/>
      <c r="O5" s="81"/>
      <c r="P5" s="72"/>
      <c r="Q5" s="72"/>
      <c r="R5" s="72"/>
      <c r="S5" s="72"/>
      <c r="T5" s="72"/>
      <c r="U5" s="72"/>
      <c r="V5" s="72"/>
      <c r="W5" s="72"/>
      <c r="X5" s="72"/>
      <c r="Y5" s="72"/>
    </row>
    <row r="6" s="1" customFormat="1" customHeight="1" spans="1:25">
      <c r="A6" s="25" t="s">
        <v>23</v>
      </c>
      <c r="B6" s="26"/>
      <c r="C6" s="27" t="str">
        <f>'[1]Style Summary Cover Page'!B6</f>
        <v>1X-3X</v>
      </c>
      <c r="D6" s="28" t="s">
        <v>25</v>
      </c>
      <c r="E6" s="29" t="str">
        <f>'[1]Style Summary Cover Page'!D6</f>
        <v>ANY AVAILABLE</v>
      </c>
      <c r="F6" s="29"/>
      <c r="G6" s="30"/>
      <c r="H6" s="31"/>
      <c r="I6" s="82" t="s">
        <v>27</v>
      </c>
      <c r="J6" s="83"/>
      <c r="K6" s="84"/>
      <c r="L6" s="85" t="e">
        <f>'[1]Style Summary Cover Page'!I6</f>
        <v>#REF!</v>
      </c>
      <c r="M6" s="85"/>
      <c r="N6" s="85"/>
      <c r="O6" s="86"/>
      <c r="P6" s="72"/>
      <c r="Q6" s="72"/>
      <c r="R6" s="72"/>
      <c r="S6" s="72"/>
      <c r="T6" s="72"/>
      <c r="U6" s="72"/>
      <c r="V6" s="72"/>
      <c r="W6" s="72"/>
      <c r="X6" s="72"/>
      <c r="Y6" s="104"/>
    </row>
    <row r="7" s="1" customFormat="1" customHeight="1" spans="1:26">
      <c r="A7" s="32"/>
      <c r="B7" s="33" t="s">
        <v>28</v>
      </c>
      <c r="C7" s="34"/>
      <c r="D7" s="34"/>
      <c r="E7" s="34"/>
      <c r="F7" s="34"/>
      <c r="G7" s="35" t="s">
        <v>29</v>
      </c>
      <c r="H7" s="36" t="s">
        <v>83</v>
      </c>
      <c r="I7" s="87" t="s">
        <v>84</v>
      </c>
      <c r="J7" s="36" t="s">
        <v>85</v>
      </c>
      <c r="K7" s="88" t="s">
        <v>86</v>
      </c>
      <c r="L7" s="89" t="s">
        <v>33</v>
      </c>
      <c r="M7" s="35" t="s">
        <v>34</v>
      </c>
      <c r="N7" s="35" t="s">
        <v>35</v>
      </c>
      <c r="O7" s="35" t="s">
        <v>36</v>
      </c>
      <c r="P7" s="90"/>
      <c r="Q7" s="90"/>
      <c r="R7" s="99"/>
      <c r="S7" s="90"/>
      <c r="T7" s="90"/>
      <c r="U7" s="90"/>
      <c r="V7" s="99"/>
      <c r="W7" s="90"/>
      <c r="X7" s="90"/>
      <c r="Y7" s="99"/>
      <c r="Z7" s="100"/>
    </row>
    <row r="8" s="1" customFormat="1" ht="15" customHeight="1" spans="1:26">
      <c r="A8" s="37"/>
      <c r="B8" s="38"/>
      <c r="C8" s="38"/>
      <c r="D8" s="38"/>
      <c r="E8" s="38"/>
      <c r="F8" s="38"/>
      <c r="G8" s="39"/>
      <c r="H8" s="40"/>
      <c r="I8" s="91"/>
      <c r="J8" s="40"/>
      <c r="K8" s="92"/>
      <c r="L8" s="39"/>
      <c r="M8" s="39"/>
      <c r="N8" s="39"/>
      <c r="O8" s="39"/>
      <c r="P8" s="93"/>
      <c r="Q8" s="100"/>
      <c r="R8" s="100"/>
      <c r="S8" s="100"/>
      <c r="T8" s="93"/>
      <c r="U8" s="100"/>
      <c r="V8" s="100"/>
      <c r="W8" s="100"/>
      <c r="X8" s="93"/>
      <c r="Y8" s="100"/>
      <c r="Z8" s="100"/>
    </row>
    <row r="9" s="1" customFormat="1" ht="18" customHeight="1" spans="1:26">
      <c r="A9" s="41">
        <v>1</v>
      </c>
      <c r="B9" s="42" t="s">
        <v>37</v>
      </c>
      <c r="C9" s="43"/>
      <c r="D9" s="43"/>
      <c r="E9" s="44"/>
      <c r="F9" s="45" t="s">
        <v>38</v>
      </c>
      <c r="G9" s="46">
        <v>44930</v>
      </c>
      <c r="H9" s="47">
        <f>'1X-3X'!H9*2.45</f>
        <v>22.35625</v>
      </c>
      <c r="I9" s="47">
        <f>'1X-3X'!I9*2.45</f>
        <v>22.6625</v>
      </c>
      <c r="J9" s="47">
        <f>'1X-3X'!J9*2.45</f>
        <v>22.96875</v>
      </c>
      <c r="K9" s="47">
        <f>'1X-3X'!K9*2.45</f>
        <v>23.275</v>
      </c>
      <c r="L9" s="94"/>
      <c r="M9" s="94"/>
      <c r="N9" s="94"/>
      <c r="O9" s="94"/>
      <c r="P9" s="95"/>
      <c r="Q9" s="95"/>
      <c r="R9" s="95"/>
      <c r="S9" s="101"/>
      <c r="T9" s="95"/>
      <c r="U9" s="95"/>
      <c r="V9" s="95"/>
      <c r="W9" s="101"/>
      <c r="X9" s="95"/>
      <c r="Y9" s="95"/>
      <c r="Z9" s="105"/>
    </row>
    <row r="10" s="1" customFormat="1" ht="18" customHeight="1" spans="1:26">
      <c r="A10" s="41">
        <f t="shared" ref="A10:A43" si="0">A9+1</f>
        <v>2</v>
      </c>
      <c r="B10" s="42" t="s">
        <v>39</v>
      </c>
      <c r="C10" s="43"/>
      <c r="D10" s="43"/>
      <c r="E10" s="44"/>
      <c r="F10" s="45" t="s">
        <v>40</v>
      </c>
      <c r="G10" s="46">
        <v>44930</v>
      </c>
      <c r="H10" s="47">
        <f>'1X-3X'!H10*2.45</f>
        <v>26.95</v>
      </c>
      <c r="I10" s="47">
        <f>'1X-3X'!I10*2.45</f>
        <v>27.5625</v>
      </c>
      <c r="J10" s="47">
        <f>'1X-3X'!J10*2.45</f>
        <v>28.175</v>
      </c>
      <c r="K10" s="47">
        <f>'1X-3X'!K10*2.45</f>
        <v>28.7875</v>
      </c>
      <c r="L10" s="96"/>
      <c r="M10" s="94"/>
      <c r="N10" s="94"/>
      <c r="O10" s="94"/>
      <c r="P10" s="95"/>
      <c r="Q10" s="95"/>
      <c r="R10" s="95"/>
      <c r="S10" s="101"/>
      <c r="T10" s="95"/>
      <c r="U10" s="95"/>
      <c r="V10" s="95"/>
      <c r="W10" s="101"/>
      <c r="X10" s="95"/>
      <c r="Y10" s="95"/>
      <c r="Z10" s="105"/>
    </row>
    <row r="11" s="1" customFormat="1" ht="18" customHeight="1" spans="1:26">
      <c r="A11" s="41">
        <f t="shared" si="0"/>
        <v>3</v>
      </c>
      <c r="B11" s="42" t="s">
        <v>87</v>
      </c>
      <c r="C11" s="43"/>
      <c r="D11" s="43"/>
      <c r="E11" s="44"/>
      <c r="F11" s="45" t="s">
        <v>44</v>
      </c>
      <c r="G11" s="46">
        <v>44930</v>
      </c>
      <c r="H11" s="47">
        <f>'1X-3X'!H11*2.45</f>
        <v>15.61875</v>
      </c>
      <c r="I11" s="47">
        <f>'1X-3X'!I11*2.45</f>
        <v>15.925</v>
      </c>
      <c r="J11" s="47">
        <f>'1X-3X'!J11*2.45</f>
        <v>16.23125</v>
      </c>
      <c r="K11" s="47">
        <f>'1X-3X'!K11*2.45</f>
        <v>16.5375</v>
      </c>
      <c r="L11" s="96"/>
      <c r="M11" s="94"/>
      <c r="N11" s="94"/>
      <c r="O11" s="94"/>
      <c r="P11" s="95"/>
      <c r="Q11" s="95"/>
      <c r="R11" s="95"/>
      <c r="S11" s="101"/>
      <c r="T11" s="95"/>
      <c r="U11" s="95"/>
      <c r="V11" s="95"/>
      <c r="W11" s="101"/>
      <c r="X11" s="95"/>
      <c r="Y11" s="95"/>
      <c r="Z11" s="105"/>
    </row>
    <row r="12" s="1" customFormat="1" ht="18" customHeight="1" spans="1:26">
      <c r="A12" s="41">
        <f t="shared" si="0"/>
        <v>4</v>
      </c>
      <c r="B12" s="42" t="s">
        <v>88</v>
      </c>
      <c r="C12" s="43"/>
      <c r="D12" s="43"/>
      <c r="E12" s="44"/>
      <c r="F12" s="45" t="s">
        <v>46</v>
      </c>
      <c r="G12" s="46">
        <v>44930</v>
      </c>
      <c r="H12" s="47">
        <f>'1X-3X'!H12*2.45</f>
        <v>14.39375</v>
      </c>
      <c r="I12" s="47">
        <f>'1X-3X'!I12*2.45</f>
        <v>14.7</v>
      </c>
      <c r="J12" s="47">
        <f>'1X-3X'!J12*2.45</f>
        <v>15.00625</v>
      </c>
      <c r="K12" s="47">
        <f>'1X-3X'!K12*2.45</f>
        <v>15.3125</v>
      </c>
      <c r="L12" s="96"/>
      <c r="M12" s="96"/>
      <c r="N12" s="96"/>
      <c r="O12" s="94"/>
      <c r="P12" s="95"/>
      <c r="Q12" s="95"/>
      <c r="R12" s="95"/>
      <c r="S12" s="101"/>
      <c r="T12" s="95"/>
      <c r="U12" s="95"/>
      <c r="V12" s="95"/>
      <c r="W12" s="101"/>
      <c r="X12" s="95"/>
      <c r="Y12" s="95"/>
      <c r="Z12" s="105"/>
    </row>
    <row r="13" s="1" customFormat="1" ht="18" customHeight="1" spans="1:26">
      <c r="A13" s="41">
        <f t="shared" si="0"/>
        <v>5</v>
      </c>
      <c r="B13" s="42" t="s">
        <v>89</v>
      </c>
      <c r="C13" s="43"/>
      <c r="D13" s="43"/>
      <c r="E13" s="44"/>
      <c r="F13" s="45" t="s">
        <v>48</v>
      </c>
      <c r="G13" s="46">
        <v>44930</v>
      </c>
      <c r="H13" s="47">
        <f>'1X-3X'!H13*2.45</f>
        <v>109.6375</v>
      </c>
      <c r="I13" s="47">
        <f>'1X-3X'!I13*2.45</f>
        <v>110.25</v>
      </c>
      <c r="J13" s="47">
        <f>'1X-3X'!J13*2.45</f>
        <v>110.8625</v>
      </c>
      <c r="K13" s="47">
        <f>'1X-3X'!K13*2.45</f>
        <v>111.475</v>
      </c>
      <c r="L13" s="96"/>
      <c r="M13" s="94"/>
      <c r="N13" s="94"/>
      <c r="O13" s="94"/>
      <c r="P13" s="95"/>
      <c r="Q13" s="95"/>
      <c r="R13" s="95"/>
      <c r="S13" s="101"/>
      <c r="T13" s="95"/>
      <c r="U13" s="95"/>
      <c r="V13" s="95"/>
      <c r="W13" s="101"/>
      <c r="X13" s="95"/>
      <c r="Y13" s="95"/>
      <c r="Z13" s="105"/>
    </row>
    <row r="14" s="1" customFormat="1" ht="18" customHeight="1" spans="1:26">
      <c r="A14" s="41">
        <f t="shared" si="0"/>
        <v>6</v>
      </c>
      <c r="B14" s="42" t="s">
        <v>90</v>
      </c>
      <c r="C14" s="43"/>
      <c r="D14" s="43"/>
      <c r="E14" s="44"/>
      <c r="F14" s="45" t="s">
        <v>50</v>
      </c>
      <c r="G14" s="46">
        <v>44930</v>
      </c>
      <c r="H14" s="47">
        <f>'1X-3X'!H14*2.45</f>
        <v>110.8625</v>
      </c>
      <c r="I14" s="47">
        <f>'1X-3X'!I14*2.45</f>
        <v>111.475</v>
      </c>
      <c r="J14" s="47">
        <f>'1X-3X'!J14*2.45</f>
        <v>112.0875</v>
      </c>
      <c r="K14" s="47">
        <f>'1X-3X'!K14*2.45</f>
        <v>112.7</v>
      </c>
      <c r="L14" s="96"/>
      <c r="M14" s="94"/>
      <c r="N14" s="94"/>
      <c r="O14" s="94"/>
      <c r="P14" s="95"/>
      <c r="Q14" s="95"/>
      <c r="R14" s="95"/>
      <c r="S14" s="101"/>
      <c r="T14" s="95"/>
      <c r="U14" s="95"/>
      <c r="V14" s="95"/>
      <c r="W14" s="101"/>
      <c r="X14" s="95"/>
      <c r="Y14" s="95"/>
      <c r="Z14" s="105"/>
    </row>
    <row r="15" s="1" customFormat="1" ht="18" customHeight="1" spans="1:26">
      <c r="A15" s="41">
        <f t="shared" si="0"/>
        <v>7</v>
      </c>
      <c r="B15" s="42" t="s">
        <v>91</v>
      </c>
      <c r="C15" s="43"/>
      <c r="D15" s="43"/>
      <c r="E15" s="44"/>
      <c r="F15" s="45" t="s">
        <v>52</v>
      </c>
      <c r="G15" s="46">
        <v>44930</v>
      </c>
      <c r="H15" s="47">
        <f>'1X-3X'!H15*2.45</f>
        <v>111.475</v>
      </c>
      <c r="I15" s="47">
        <f>'1X-3X'!I15*2.45</f>
        <v>112.0875</v>
      </c>
      <c r="J15" s="47">
        <f>'1X-3X'!J15*2.45</f>
        <v>112.7</v>
      </c>
      <c r="K15" s="47">
        <f>'1X-3X'!K15*2.45</f>
        <v>113.3125</v>
      </c>
      <c r="L15" s="96"/>
      <c r="M15" s="94"/>
      <c r="N15" s="94"/>
      <c r="O15" s="94"/>
      <c r="P15" s="95"/>
      <c r="Q15" s="95"/>
      <c r="R15" s="95"/>
      <c r="S15" s="101"/>
      <c r="T15" s="95"/>
      <c r="U15" s="95"/>
      <c r="V15" s="95"/>
      <c r="W15" s="101"/>
      <c r="X15" s="95"/>
      <c r="Y15" s="95"/>
      <c r="Z15" s="105"/>
    </row>
    <row r="16" s="1" customFormat="1" ht="18" customHeight="1" spans="1:26">
      <c r="A16" s="41">
        <f t="shared" si="0"/>
        <v>8</v>
      </c>
      <c r="B16" s="42" t="s">
        <v>92</v>
      </c>
      <c r="C16" s="43"/>
      <c r="D16" s="43"/>
      <c r="E16" s="44"/>
      <c r="F16" s="45" t="s">
        <v>54</v>
      </c>
      <c r="G16" s="48">
        <v>0</v>
      </c>
      <c r="H16" s="47">
        <f>'1X-3X'!H16*2.45</f>
        <v>2.75625</v>
      </c>
      <c r="I16" s="47">
        <f>'1X-3X'!I16*2.45</f>
        <v>2.75625</v>
      </c>
      <c r="J16" s="47">
        <f>'1X-3X'!J16*2.45</f>
        <v>2.75625</v>
      </c>
      <c r="K16" s="47">
        <f>'1X-3X'!K16*2.45</f>
        <v>2.75625</v>
      </c>
      <c r="L16" s="94"/>
      <c r="M16" s="94"/>
      <c r="N16" s="94"/>
      <c r="O16" s="94"/>
      <c r="P16" s="95"/>
      <c r="Q16" s="95"/>
      <c r="R16" s="95"/>
      <c r="S16" s="101"/>
      <c r="T16" s="95"/>
      <c r="U16" s="95"/>
      <c r="V16" s="95"/>
      <c r="W16" s="101"/>
      <c r="X16" s="95"/>
      <c r="Y16" s="95"/>
      <c r="Z16" s="105"/>
    </row>
    <row r="17" s="1" customFormat="1" ht="18" customHeight="1" spans="1:26">
      <c r="A17" s="41">
        <f t="shared" si="0"/>
        <v>9</v>
      </c>
      <c r="B17" s="42" t="s">
        <v>81</v>
      </c>
      <c r="C17" s="43"/>
      <c r="D17" s="43"/>
      <c r="E17" s="44"/>
      <c r="F17" s="45" t="s">
        <v>93</v>
      </c>
      <c r="G17" s="48">
        <v>0</v>
      </c>
      <c r="H17" s="47">
        <f>'1X-3X'!H17*2.45</f>
        <v>0.30625</v>
      </c>
      <c r="I17" s="47">
        <f>'1X-3X'!I17*2.45</f>
        <v>0.30625</v>
      </c>
      <c r="J17" s="47">
        <f>'1X-3X'!J17*2.45</f>
        <v>0.30625</v>
      </c>
      <c r="K17" s="47">
        <f>'1X-3X'!K17*2.45</f>
        <v>0.30625</v>
      </c>
      <c r="L17" s="96"/>
      <c r="M17" s="96"/>
      <c r="N17" s="96"/>
      <c r="O17" s="94"/>
      <c r="P17" s="95"/>
      <c r="Q17" s="95"/>
      <c r="R17" s="95"/>
      <c r="S17" s="101"/>
      <c r="T17" s="95"/>
      <c r="U17" s="95"/>
      <c r="V17" s="95"/>
      <c r="W17" s="101"/>
      <c r="X17" s="95"/>
      <c r="Y17" s="95"/>
      <c r="Z17" s="105"/>
    </row>
    <row r="18" s="1" customFormat="1" customHeight="1" spans="1:26">
      <c r="A18" s="41">
        <f t="shared" si="0"/>
        <v>10</v>
      </c>
      <c r="B18" s="49"/>
      <c r="C18" s="50"/>
      <c r="D18" s="50"/>
      <c r="E18" s="51"/>
      <c r="F18" s="52"/>
      <c r="G18" s="53"/>
      <c r="H18" s="54"/>
      <c r="I18" s="54"/>
      <c r="J18" s="54"/>
      <c r="K18" s="54"/>
      <c r="L18" s="96"/>
      <c r="M18" s="96"/>
      <c r="N18" s="96"/>
      <c r="O18" s="96"/>
      <c r="P18" s="95"/>
      <c r="Q18" s="95"/>
      <c r="R18" s="95"/>
      <c r="S18" s="101"/>
      <c r="T18" s="95"/>
      <c r="U18" s="95"/>
      <c r="V18" s="95"/>
      <c r="W18" s="101"/>
      <c r="X18" s="95"/>
      <c r="Y18" s="95"/>
      <c r="Z18" s="105"/>
    </row>
    <row r="19" s="1" customFormat="1" customHeight="1" spans="1:26">
      <c r="A19" s="41">
        <f t="shared" si="0"/>
        <v>11</v>
      </c>
      <c r="B19" s="42" t="s">
        <v>55</v>
      </c>
      <c r="C19" s="43"/>
      <c r="D19" s="43"/>
      <c r="E19" s="55"/>
      <c r="F19" s="56" t="s">
        <v>56</v>
      </c>
      <c r="G19" s="57">
        <v>45295</v>
      </c>
      <c r="H19" s="47">
        <f>'1X-3X'!H19*2.45</f>
        <v>25.41875</v>
      </c>
      <c r="I19" s="47">
        <f>'1X-3X'!I19*2.45</f>
        <v>26.95</v>
      </c>
      <c r="J19" s="47">
        <f>'1X-3X'!J19*2.45</f>
        <v>28.48125</v>
      </c>
      <c r="K19" s="47">
        <f>'1X-3X'!K19*2.45</f>
        <v>30.0125</v>
      </c>
      <c r="L19" s="96"/>
      <c r="M19" s="96"/>
      <c r="N19" s="96"/>
      <c r="O19" s="96"/>
      <c r="P19" s="95"/>
      <c r="Q19" s="95"/>
      <c r="R19" s="95"/>
      <c r="S19" s="101"/>
      <c r="T19" s="95"/>
      <c r="U19" s="95"/>
      <c r="V19" s="95"/>
      <c r="W19" s="101"/>
      <c r="X19" s="95"/>
      <c r="Y19" s="95"/>
      <c r="Z19" s="105"/>
    </row>
    <row r="20" s="1" customFormat="1" ht="34" customHeight="1" spans="1:26">
      <c r="A20" s="41">
        <f t="shared" si="0"/>
        <v>12</v>
      </c>
      <c r="B20" s="42" t="s">
        <v>94</v>
      </c>
      <c r="C20" s="43"/>
      <c r="D20" s="43"/>
      <c r="E20" s="55"/>
      <c r="F20" s="56" t="s">
        <v>95</v>
      </c>
      <c r="G20" s="57">
        <v>45359</v>
      </c>
      <c r="H20" s="47">
        <f>'1X-3X'!H20*2.45</f>
        <v>54.20625</v>
      </c>
      <c r="I20" s="47">
        <f>'1X-3X'!I20*2.45</f>
        <v>56.65625</v>
      </c>
      <c r="J20" s="47">
        <f>'1X-3X'!J20*2.45</f>
        <v>59.10625</v>
      </c>
      <c r="K20" s="47">
        <f>'1X-3X'!K20*2.45</f>
        <v>61.55625</v>
      </c>
      <c r="L20" s="94"/>
      <c r="M20" s="94"/>
      <c r="N20" s="94"/>
      <c r="O20" s="97"/>
      <c r="P20" s="95"/>
      <c r="Q20" s="95"/>
      <c r="R20" s="95"/>
      <c r="S20" s="101"/>
      <c r="T20" s="95"/>
      <c r="U20" s="95"/>
      <c r="V20" s="95"/>
      <c r="W20" s="101"/>
      <c r="X20" s="95"/>
      <c r="Y20" s="95"/>
      <c r="Z20" s="105"/>
    </row>
    <row r="21" s="1" customFormat="1" ht="21" customHeight="1" spans="1:26">
      <c r="A21" s="41">
        <f t="shared" si="0"/>
        <v>13</v>
      </c>
      <c r="B21" s="42" t="s">
        <v>57</v>
      </c>
      <c r="C21" s="43"/>
      <c r="D21" s="43"/>
      <c r="E21" s="55"/>
      <c r="F21" s="56" t="s">
        <v>58</v>
      </c>
      <c r="G21" s="57">
        <v>45295</v>
      </c>
      <c r="H21" s="47">
        <f>'1X-3X'!H21*2.45</f>
        <v>22.96875</v>
      </c>
      <c r="I21" s="47">
        <f>'1X-3X'!I21*2.45</f>
        <v>24.5</v>
      </c>
      <c r="J21" s="47">
        <f>'1X-3X'!J21*2.45</f>
        <v>26.03125</v>
      </c>
      <c r="K21" s="47">
        <f>'1X-3X'!K21*2.45</f>
        <v>27.5625</v>
      </c>
      <c r="L21" s="96"/>
      <c r="M21" s="94"/>
      <c r="N21" s="94"/>
      <c r="O21" s="94"/>
      <c r="P21" s="95"/>
      <c r="Q21" s="95"/>
      <c r="R21" s="95"/>
      <c r="S21" s="101"/>
      <c r="T21" s="95"/>
      <c r="U21" s="95"/>
      <c r="V21" s="95"/>
      <c r="W21" s="101"/>
      <c r="X21" s="95"/>
      <c r="Y21" s="95"/>
      <c r="Z21" s="105"/>
    </row>
    <row r="22" s="1" customFormat="1" ht="32" customHeight="1" spans="1:26">
      <c r="A22" s="41">
        <f t="shared" si="0"/>
        <v>14</v>
      </c>
      <c r="B22" s="42" t="s">
        <v>96</v>
      </c>
      <c r="C22" s="43"/>
      <c r="D22" s="43"/>
      <c r="E22" s="55"/>
      <c r="F22" s="56" t="s">
        <v>60</v>
      </c>
      <c r="G22" s="57">
        <v>45293</v>
      </c>
      <c r="H22" s="47">
        <f>'1X-3X'!H22*2.45</f>
        <v>104.125</v>
      </c>
      <c r="I22" s="47">
        <f>'1X-3X'!I22*2.45</f>
        <v>110.25</v>
      </c>
      <c r="J22" s="47">
        <f>'1X-3X'!J22*2.45</f>
        <v>116.375</v>
      </c>
      <c r="K22" s="47">
        <f>'1X-3X'!K22*2.45</f>
        <v>122.5</v>
      </c>
      <c r="L22" s="94"/>
      <c r="M22" s="94"/>
      <c r="N22" s="94"/>
      <c r="O22" s="94"/>
      <c r="P22" s="95"/>
      <c r="Q22" s="101"/>
      <c r="R22" s="95"/>
      <c r="S22" s="101"/>
      <c r="T22" s="95"/>
      <c r="U22" s="101"/>
      <c r="V22" s="95"/>
      <c r="W22" s="101"/>
      <c r="X22" s="95"/>
      <c r="Y22" s="95"/>
      <c r="Z22" s="105"/>
    </row>
    <row r="23" s="1" customFormat="1" ht="23" customHeight="1" spans="1:26">
      <c r="A23" s="41">
        <f t="shared" si="0"/>
        <v>15</v>
      </c>
      <c r="B23" s="42" t="s">
        <v>61</v>
      </c>
      <c r="C23" s="43"/>
      <c r="D23" s="43"/>
      <c r="E23" s="55"/>
      <c r="F23" s="56" t="s">
        <v>62</v>
      </c>
      <c r="G23" s="57">
        <v>45293</v>
      </c>
      <c r="H23" s="47">
        <f>'1X-3X'!H23*2.45</f>
        <v>93.1</v>
      </c>
      <c r="I23" s="47">
        <f>'1X-3X'!I23*2.45</f>
        <v>99.225</v>
      </c>
      <c r="J23" s="47">
        <f>'1X-3X'!J23*2.45</f>
        <v>105.35</v>
      </c>
      <c r="K23" s="47">
        <f>'1X-3X'!K23*2.45</f>
        <v>111.475</v>
      </c>
      <c r="L23" s="94"/>
      <c r="M23" s="94"/>
      <c r="N23" s="94"/>
      <c r="O23" s="94"/>
      <c r="P23" s="95"/>
      <c r="Q23" s="95"/>
      <c r="R23" s="95"/>
      <c r="S23" s="101"/>
      <c r="T23" s="95"/>
      <c r="U23" s="95"/>
      <c r="V23" s="95"/>
      <c r="W23" s="101"/>
      <c r="X23" s="95"/>
      <c r="Y23" s="95"/>
      <c r="Z23" s="105"/>
    </row>
    <row r="24" s="1" customFormat="1" ht="30" customHeight="1" spans="1:26">
      <c r="A24" s="41">
        <f t="shared" si="0"/>
        <v>16</v>
      </c>
      <c r="B24" s="42" t="s">
        <v>63</v>
      </c>
      <c r="C24" s="43"/>
      <c r="D24" s="43"/>
      <c r="E24" s="55"/>
      <c r="F24" s="56" t="s">
        <v>64</v>
      </c>
      <c r="G24" s="57">
        <v>45293</v>
      </c>
      <c r="H24" s="47">
        <f>'1X-3X'!H24*2.45</f>
        <v>118.825</v>
      </c>
      <c r="I24" s="47">
        <f>'1X-3X'!I24*2.45</f>
        <v>124.95</v>
      </c>
      <c r="J24" s="47">
        <f>'1X-3X'!J24*2.45</f>
        <v>131.075</v>
      </c>
      <c r="K24" s="47">
        <f>'1X-3X'!K24*2.45</f>
        <v>137.2</v>
      </c>
      <c r="L24" s="96"/>
      <c r="M24" s="94"/>
      <c r="N24" s="94"/>
      <c r="O24" s="94"/>
      <c r="P24" s="95"/>
      <c r="Q24" s="95"/>
      <c r="R24" s="95"/>
      <c r="S24" s="101"/>
      <c r="T24" s="95"/>
      <c r="U24" s="95"/>
      <c r="V24" s="95"/>
      <c r="W24" s="101"/>
      <c r="X24" s="95"/>
      <c r="Y24" s="95"/>
      <c r="Z24" s="105"/>
    </row>
    <row r="25" s="1" customFormat="1" ht="28" customHeight="1" spans="1:26">
      <c r="A25" s="41">
        <f t="shared" si="0"/>
        <v>17</v>
      </c>
      <c r="B25" s="42" t="s">
        <v>97</v>
      </c>
      <c r="C25" s="43"/>
      <c r="D25" s="43"/>
      <c r="E25" s="55"/>
      <c r="F25" s="56" t="s">
        <v>66</v>
      </c>
      <c r="G25" s="58">
        <v>0.5</v>
      </c>
      <c r="H25" s="47">
        <f>'1X-3X'!H25*2.45</f>
        <v>191.1</v>
      </c>
      <c r="I25" s="47">
        <f>'1X-3X'!I25*2.45</f>
        <v>197.225</v>
      </c>
      <c r="J25" s="47">
        <f>'1X-3X'!J25*2.45</f>
        <v>203.35</v>
      </c>
      <c r="K25" s="47">
        <f>'1X-3X'!K25*2.45</f>
        <v>209.475</v>
      </c>
      <c r="L25" s="96"/>
      <c r="M25" s="94"/>
      <c r="N25" s="94"/>
      <c r="O25" s="94"/>
      <c r="P25" s="95"/>
      <c r="Q25" s="101"/>
      <c r="R25" s="95"/>
      <c r="S25" s="101"/>
      <c r="T25" s="95"/>
      <c r="U25" s="101"/>
      <c r="V25" s="95"/>
      <c r="W25" s="101"/>
      <c r="X25" s="95"/>
      <c r="Y25" s="95"/>
      <c r="Z25" s="105"/>
    </row>
    <row r="26" s="1" customFormat="1" ht="28" customHeight="1" spans="1:26">
      <c r="A26" s="41">
        <f t="shared" si="0"/>
        <v>18</v>
      </c>
      <c r="B26" s="42" t="s">
        <v>98</v>
      </c>
      <c r="C26" s="43"/>
      <c r="D26" s="43"/>
      <c r="E26" s="55"/>
      <c r="F26" s="56" t="s">
        <v>68</v>
      </c>
      <c r="G26" s="58">
        <v>0.5</v>
      </c>
      <c r="H26" s="47">
        <f>'1X-3X'!H26*2.45</f>
        <v>187.425</v>
      </c>
      <c r="I26" s="47">
        <f>'1X-3X'!I26*2.45</f>
        <v>193.55</v>
      </c>
      <c r="J26" s="47">
        <f>'1X-3X'!J26*2.45</f>
        <v>199.675</v>
      </c>
      <c r="K26" s="47">
        <f>'1X-3X'!K26*2.45</f>
        <v>205.8</v>
      </c>
      <c r="L26" s="94"/>
      <c r="M26" s="94"/>
      <c r="N26" s="94"/>
      <c r="O26" s="94"/>
      <c r="P26" s="95"/>
      <c r="Q26" s="95"/>
      <c r="R26" s="95"/>
      <c r="S26" s="101"/>
      <c r="T26" s="95"/>
      <c r="U26" s="95"/>
      <c r="V26" s="95"/>
      <c r="W26" s="101"/>
      <c r="X26" s="95"/>
      <c r="Y26" s="95"/>
      <c r="Z26" s="105"/>
    </row>
    <row r="27" s="1" customFormat="1" customHeight="1" spans="1:26">
      <c r="A27" s="41">
        <f t="shared" si="0"/>
        <v>19</v>
      </c>
      <c r="B27" s="49"/>
      <c r="C27" s="50"/>
      <c r="D27" s="50"/>
      <c r="E27" s="51"/>
      <c r="F27" s="52"/>
      <c r="G27" s="53"/>
      <c r="H27" s="54"/>
      <c r="I27" s="54"/>
      <c r="J27" s="54"/>
      <c r="K27" s="54"/>
      <c r="L27" s="94"/>
      <c r="M27" s="94"/>
      <c r="N27" s="94"/>
      <c r="O27" s="94"/>
      <c r="P27" s="95"/>
      <c r="Q27" s="95"/>
      <c r="R27" s="95"/>
      <c r="S27" s="101"/>
      <c r="T27" s="95"/>
      <c r="U27" s="95"/>
      <c r="V27" s="95"/>
      <c r="W27" s="101"/>
      <c r="X27" s="95"/>
      <c r="Y27" s="95"/>
      <c r="Z27" s="105"/>
    </row>
    <row r="28" s="1" customFormat="1" ht="19" customHeight="1" spans="1:26">
      <c r="A28" s="41">
        <f t="shared" si="0"/>
        <v>20</v>
      </c>
      <c r="B28" s="42" t="s">
        <v>69</v>
      </c>
      <c r="C28" s="43"/>
      <c r="D28" s="43"/>
      <c r="E28" s="55"/>
      <c r="F28" s="56" t="s">
        <v>70</v>
      </c>
      <c r="G28" s="59">
        <v>0.125</v>
      </c>
      <c r="H28" s="47">
        <f>'1X-3X'!H28*2.45</f>
        <v>37.66875</v>
      </c>
      <c r="I28" s="47">
        <f>'1X-3X'!I28*2.45</f>
        <v>38.5875</v>
      </c>
      <c r="J28" s="47">
        <f>'1X-3X'!J28*2.45</f>
        <v>39.50625</v>
      </c>
      <c r="K28" s="47">
        <f>'1X-3X'!K28*2.45</f>
        <v>40.425</v>
      </c>
      <c r="L28" s="94"/>
      <c r="M28" s="94"/>
      <c r="N28" s="94"/>
      <c r="O28" s="94"/>
      <c r="P28" s="95"/>
      <c r="Q28" s="95"/>
      <c r="R28" s="95"/>
      <c r="S28" s="101"/>
      <c r="T28" s="95"/>
      <c r="U28" s="95"/>
      <c r="V28" s="95"/>
      <c r="W28" s="101"/>
      <c r="X28" s="95"/>
      <c r="Y28" s="95"/>
      <c r="Z28" s="105"/>
    </row>
    <row r="29" s="1" customFormat="1" ht="19" customHeight="1" spans="1:26">
      <c r="A29" s="41">
        <f t="shared" si="0"/>
        <v>21</v>
      </c>
      <c r="B29" s="42" t="s">
        <v>71</v>
      </c>
      <c r="C29" s="43"/>
      <c r="D29" s="43"/>
      <c r="E29" s="55"/>
      <c r="F29" s="56" t="s">
        <v>72</v>
      </c>
      <c r="G29" s="59">
        <v>0.25</v>
      </c>
      <c r="H29" s="47">
        <f>'1X-3X'!H29*2.45</f>
        <v>6.125</v>
      </c>
      <c r="I29" s="47">
        <f>'1X-3X'!I29*2.45</f>
        <v>6.125</v>
      </c>
      <c r="J29" s="47">
        <f>'1X-3X'!J29*2.45</f>
        <v>6.125</v>
      </c>
      <c r="K29" s="47">
        <f>'1X-3X'!K29*2.45</f>
        <v>6.125</v>
      </c>
      <c r="L29" s="94"/>
      <c r="M29" s="94"/>
      <c r="N29" s="94"/>
      <c r="O29" s="94"/>
      <c r="P29" s="95"/>
      <c r="Q29" s="95"/>
      <c r="R29" s="95"/>
      <c r="S29" s="101"/>
      <c r="T29" s="95"/>
      <c r="U29" s="95"/>
      <c r="V29" s="95"/>
      <c r="W29" s="101"/>
      <c r="X29" s="95"/>
      <c r="Y29" s="95"/>
      <c r="Z29" s="105"/>
    </row>
    <row r="30" s="1" customFormat="1" ht="19" customHeight="1" spans="1:26">
      <c r="A30" s="41">
        <f t="shared" si="0"/>
        <v>22</v>
      </c>
      <c r="B30" s="42" t="s">
        <v>73</v>
      </c>
      <c r="C30" s="43"/>
      <c r="D30" s="43"/>
      <c r="E30" s="55"/>
      <c r="F30" s="56" t="s">
        <v>74</v>
      </c>
      <c r="G30" s="59">
        <v>0.25</v>
      </c>
      <c r="H30" s="47">
        <f>'1X-3X'!H30*2.45</f>
        <v>33.075</v>
      </c>
      <c r="I30" s="47">
        <f>'1X-3X'!I30*2.45</f>
        <v>33.075</v>
      </c>
      <c r="J30" s="47">
        <f>'1X-3X'!J30*2.45</f>
        <v>34.3</v>
      </c>
      <c r="K30" s="47">
        <f>'1X-3X'!K30*2.45</f>
        <v>34.3</v>
      </c>
      <c r="L30" s="94"/>
      <c r="M30" s="94"/>
      <c r="N30" s="94"/>
      <c r="O30" s="94"/>
      <c r="P30" s="95"/>
      <c r="Q30" s="95"/>
      <c r="R30" s="95"/>
      <c r="S30" s="101"/>
      <c r="T30" s="95"/>
      <c r="U30" s="95"/>
      <c r="V30" s="95"/>
      <c r="W30" s="101"/>
      <c r="X30" s="95"/>
      <c r="Y30" s="95"/>
      <c r="Z30" s="105"/>
    </row>
    <row r="31" s="1" customFormat="1" ht="19" customHeight="1" spans="1:26">
      <c r="A31" s="41">
        <f t="shared" si="0"/>
        <v>23</v>
      </c>
      <c r="B31" s="42" t="s">
        <v>99</v>
      </c>
      <c r="C31" s="43"/>
      <c r="D31" s="43"/>
      <c r="E31" s="55"/>
      <c r="F31" s="56" t="s">
        <v>100</v>
      </c>
      <c r="G31" s="59">
        <v>0.25</v>
      </c>
      <c r="H31" s="47">
        <f>'1X-3X'!H31*2.45</f>
        <v>0.6125</v>
      </c>
      <c r="I31" s="47">
        <f>'1X-3X'!I31*2.45</f>
        <v>0.91875</v>
      </c>
      <c r="J31" s="47">
        <f>'1X-3X'!J31*2.45</f>
        <v>1.225</v>
      </c>
      <c r="K31" s="47">
        <f>'1X-3X'!K31*2.45</f>
        <v>1.53125</v>
      </c>
      <c r="L31" s="94"/>
      <c r="M31" s="94"/>
      <c r="N31" s="94"/>
      <c r="O31" s="94"/>
      <c r="P31" s="95"/>
      <c r="Q31" s="95"/>
      <c r="R31" s="95"/>
      <c r="S31" s="101"/>
      <c r="T31" s="95"/>
      <c r="U31" s="95"/>
      <c r="V31" s="95"/>
      <c r="W31" s="101"/>
      <c r="X31" s="95"/>
      <c r="Y31" s="95"/>
      <c r="Z31" s="105"/>
    </row>
    <row r="32" s="1" customFormat="1" customHeight="1" spans="1:26">
      <c r="A32" s="41">
        <f t="shared" si="0"/>
        <v>24</v>
      </c>
      <c r="B32" s="49"/>
      <c r="C32" s="50"/>
      <c r="D32" s="50"/>
      <c r="E32" s="51"/>
      <c r="F32" s="52"/>
      <c r="G32" s="53"/>
      <c r="H32" s="54"/>
      <c r="I32" s="54"/>
      <c r="J32" s="54"/>
      <c r="K32" s="54"/>
      <c r="L32" s="94"/>
      <c r="M32" s="94"/>
      <c r="N32" s="94"/>
      <c r="O32" s="97"/>
      <c r="P32" s="95"/>
      <c r="Q32" s="95"/>
      <c r="R32" s="95"/>
      <c r="S32" s="101"/>
      <c r="T32" s="95"/>
      <c r="U32" s="95"/>
      <c r="V32" s="95"/>
      <c r="W32" s="101"/>
      <c r="X32" s="95"/>
      <c r="Y32" s="95"/>
      <c r="Z32" s="105"/>
    </row>
    <row r="33" s="1" customFormat="1" ht="19" customHeight="1" spans="1:26">
      <c r="A33" s="41">
        <f t="shared" si="0"/>
        <v>25</v>
      </c>
      <c r="B33" s="42" t="s">
        <v>75</v>
      </c>
      <c r="C33" s="43"/>
      <c r="D33" s="43"/>
      <c r="E33" s="44"/>
      <c r="F33" s="56" t="s">
        <v>76</v>
      </c>
      <c r="G33" s="59">
        <v>0</v>
      </c>
      <c r="H33" s="47">
        <f>'1X-3X'!H33*2.45</f>
        <v>26.95</v>
      </c>
      <c r="I33" s="47">
        <f>'1X-3X'!I33*2.45</f>
        <v>27.5625</v>
      </c>
      <c r="J33" s="47">
        <f>'1X-3X'!J33*2.45</f>
        <v>28.175</v>
      </c>
      <c r="K33" s="47">
        <f>'1X-3X'!K33*2.45</f>
        <v>28.7875</v>
      </c>
      <c r="L33" s="96"/>
      <c r="M33" s="96"/>
      <c r="N33" s="94"/>
      <c r="O33" s="94"/>
      <c r="P33" s="95"/>
      <c r="Q33" s="95"/>
      <c r="R33" s="95"/>
      <c r="S33" s="101"/>
      <c r="T33" s="95"/>
      <c r="U33" s="95"/>
      <c r="V33" s="95"/>
      <c r="W33" s="101"/>
      <c r="X33" s="95"/>
      <c r="Y33" s="95"/>
      <c r="Z33" s="105"/>
    </row>
    <row r="34" s="1" customFormat="1" ht="19" customHeight="1" spans="1:26">
      <c r="A34" s="41">
        <f t="shared" si="0"/>
        <v>26</v>
      </c>
      <c r="B34" s="42" t="s">
        <v>77</v>
      </c>
      <c r="C34" s="43"/>
      <c r="D34" s="43"/>
      <c r="E34" s="44"/>
      <c r="F34" s="56" t="s">
        <v>78</v>
      </c>
      <c r="G34" s="59">
        <v>0</v>
      </c>
      <c r="H34" s="47">
        <f>'1X-3X'!H34*2.45</f>
        <v>15.3125</v>
      </c>
      <c r="I34" s="47">
        <f>'1X-3X'!I34*2.45</f>
        <v>15.925</v>
      </c>
      <c r="J34" s="47">
        <f>'1X-3X'!J34*2.45</f>
        <v>16.5375</v>
      </c>
      <c r="K34" s="47">
        <f>'1X-3X'!K34*2.45</f>
        <v>17.15</v>
      </c>
      <c r="L34" s="94"/>
      <c r="M34" s="94"/>
      <c r="N34" s="94"/>
      <c r="O34" s="94"/>
      <c r="P34" s="95"/>
      <c r="Q34" s="95"/>
      <c r="R34" s="95"/>
      <c r="S34" s="101"/>
      <c r="T34" s="95"/>
      <c r="U34" s="95"/>
      <c r="V34" s="95"/>
      <c r="W34" s="101"/>
      <c r="X34" s="95"/>
      <c r="Y34" s="95"/>
      <c r="Z34" s="105"/>
    </row>
    <row r="35" s="1" customFormat="1" ht="19" customHeight="1" spans="1:26">
      <c r="A35" s="41">
        <f t="shared" si="0"/>
        <v>27</v>
      </c>
      <c r="B35" s="42" t="s">
        <v>79</v>
      </c>
      <c r="C35" s="43"/>
      <c r="D35" s="43"/>
      <c r="E35" s="44"/>
      <c r="F35" s="56" t="s">
        <v>80</v>
      </c>
      <c r="G35" s="59">
        <v>0</v>
      </c>
      <c r="H35" s="47">
        <f>'1X-3X'!H35*2.45</f>
        <v>13.78125</v>
      </c>
      <c r="I35" s="47">
        <f>'1X-3X'!I35*2.45</f>
        <v>14.39375</v>
      </c>
      <c r="J35" s="47">
        <f>'1X-3X'!J35*2.45</f>
        <v>15.00625</v>
      </c>
      <c r="K35" s="47">
        <f>'1X-3X'!K35*2.45</f>
        <v>15.61875</v>
      </c>
      <c r="L35" s="96"/>
      <c r="M35" s="94"/>
      <c r="N35" s="94"/>
      <c r="O35" s="94"/>
      <c r="P35" s="95"/>
      <c r="Q35" s="95"/>
      <c r="R35" s="95"/>
      <c r="S35" s="101"/>
      <c r="T35" s="95"/>
      <c r="U35" s="95"/>
      <c r="V35" s="95"/>
      <c r="W35" s="101"/>
      <c r="X35" s="95"/>
      <c r="Y35" s="95"/>
      <c r="Z35" s="105"/>
    </row>
    <row r="36" s="1" customFormat="1" hidden="1" customHeight="1" spans="1:26">
      <c r="A36" s="41">
        <f t="shared" si="0"/>
        <v>28</v>
      </c>
      <c r="B36" s="60"/>
      <c r="C36" s="61"/>
      <c r="D36" s="61"/>
      <c r="E36" s="62"/>
      <c r="F36" s="62"/>
      <c r="G36" s="63"/>
      <c r="H36" s="63"/>
      <c r="I36" s="94"/>
      <c r="J36" s="94"/>
      <c r="K36" s="94"/>
      <c r="L36" s="96"/>
      <c r="M36" s="96"/>
      <c r="N36" s="96"/>
      <c r="O36" s="94"/>
      <c r="P36" s="95"/>
      <c r="Q36" s="95"/>
      <c r="R36" s="95"/>
      <c r="S36" s="101"/>
      <c r="T36" s="95"/>
      <c r="U36" s="95"/>
      <c r="V36" s="95"/>
      <c r="W36" s="101"/>
      <c r="X36" s="95"/>
      <c r="Y36" s="95"/>
      <c r="Z36" s="105"/>
    </row>
    <row r="37" s="1" customFormat="1" hidden="1" customHeight="1" spans="1:26">
      <c r="A37" s="41">
        <f t="shared" si="0"/>
        <v>29</v>
      </c>
      <c r="B37" s="60"/>
      <c r="C37" s="61"/>
      <c r="D37" s="61"/>
      <c r="E37" s="62"/>
      <c r="F37" s="62"/>
      <c r="G37" s="63"/>
      <c r="H37" s="63"/>
      <c r="I37" s="94"/>
      <c r="J37" s="94"/>
      <c r="K37" s="94"/>
      <c r="L37" s="96"/>
      <c r="M37" s="94"/>
      <c r="N37" s="94"/>
      <c r="O37" s="94"/>
      <c r="P37" s="95"/>
      <c r="Q37" s="102"/>
      <c r="R37" s="95"/>
      <c r="S37" s="103"/>
      <c r="T37" s="95"/>
      <c r="U37" s="95"/>
      <c r="V37" s="95"/>
      <c r="W37" s="103"/>
      <c r="X37" s="95"/>
      <c r="Y37" s="95"/>
      <c r="Z37" s="105"/>
    </row>
    <row r="38" s="1" customFormat="1" hidden="1" customHeight="1" spans="1:26">
      <c r="A38" s="41">
        <f t="shared" si="0"/>
        <v>30</v>
      </c>
      <c r="B38" s="60"/>
      <c r="C38" s="61"/>
      <c r="D38" s="61"/>
      <c r="E38" s="62"/>
      <c r="F38" s="62"/>
      <c r="G38" s="63"/>
      <c r="H38" s="63"/>
      <c r="I38" s="94"/>
      <c r="J38" s="94"/>
      <c r="K38" s="94"/>
      <c r="L38" s="96"/>
      <c r="M38" s="94"/>
      <c r="N38" s="94"/>
      <c r="O38" s="94"/>
      <c r="P38" s="95"/>
      <c r="Q38" s="102"/>
      <c r="R38" s="95"/>
      <c r="S38" s="103"/>
      <c r="T38" s="95"/>
      <c r="U38" s="95"/>
      <c r="V38" s="95"/>
      <c r="W38" s="103"/>
      <c r="X38" s="95"/>
      <c r="Y38" s="95"/>
      <c r="Z38" s="105"/>
    </row>
    <row r="39" s="1" customFormat="1" hidden="1" customHeight="1" spans="1:26">
      <c r="A39" s="41">
        <f t="shared" si="0"/>
        <v>31</v>
      </c>
      <c r="B39" s="60"/>
      <c r="C39" s="61"/>
      <c r="D39" s="61"/>
      <c r="E39" s="62"/>
      <c r="F39" s="62"/>
      <c r="G39" s="63"/>
      <c r="H39" s="63"/>
      <c r="I39" s="94"/>
      <c r="J39" s="94"/>
      <c r="K39" s="94"/>
      <c r="L39" s="96"/>
      <c r="M39" s="96"/>
      <c r="N39" s="94"/>
      <c r="O39" s="94"/>
      <c r="P39" s="95"/>
      <c r="Q39" s="102"/>
      <c r="R39" s="95"/>
      <c r="S39" s="103"/>
      <c r="T39" s="95"/>
      <c r="U39" s="95"/>
      <c r="V39" s="95"/>
      <c r="W39" s="103"/>
      <c r="X39" s="95"/>
      <c r="Y39" s="95"/>
      <c r="Z39" s="105"/>
    </row>
    <row r="40" s="1" customFormat="1" hidden="1" customHeight="1" spans="1:26">
      <c r="A40" s="41">
        <f t="shared" si="0"/>
        <v>32</v>
      </c>
      <c r="B40" s="60"/>
      <c r="C40" s="61"/>
      <c r="D40" s="61"/>
      <c r="E40" s="62"/>
      <c r="F40" s="62"/>
      <c r="G40" s="63"/>
      <c r="H40" s="63"/>
      <c r="I40" s="94"/>
      <c r="J40" s="94"/>
      <c r="K40" s="94"/>
      <c r="L40" s="94"/>
      <c r="M40" s="94"/>
      <c r="N40" s="94"/>
      <c r="O40" s="97"/>
      <c r="P40" s="95"/>
      <c r="Q40" s="102"/>
      <c r="R40" s="95"/>
      <c r="S40" s="103"/>
      <c r="T40" s="95"/>
      <c r="U40" s="95"/>
      <c r="V40" s="95"/>
      <c r="W40" s="103"/>
      <c r="X40" s="95"/>
      <c r="Y40" s="95"/>
      <c r="Z40" s="105"/>
    </row>
    <row r="41" s="1" customFormat="1" hidden="1" customHeight="1" spans="1:26">
      <c r="A41" s="41">
        <f t="shared" si="0"/>
        <v>33</v>
      </c>
      <c r="B41" s="60"/>
      <c r="C41" s="61"/>
      <c r="D41" s="61"/>
      <c r="E41" s="62"/>
      <c r="F41" s="62"/>
      <c r="G41" s="63"/>
      <c r="H41" s="63"/>
      <c r="I41" s="94"/>
      <c r="J41" s="94"/>
      <c r="K41" s="94"/>
      <c r="L41" s="94"/>
      <c r="M41" s="94"/>
      <c r="N41" s="94"/>
      <c r="O41" s="94"/>
      <c r="P41" s="95"/>
      <c r="Q41" s="102"/>
      <c r="R41" s="95"/>
      <c r="S41" s="103"/>
      <c r="T41" s="95"/>
      <c r="U41" s="95"/>
      <c r="V41" s="95"/>
      <c r="W41" s="103"/>
      <c r="X41" s="95"/>
      <c r="Y41" s="95"/>
      <c r="Z41" s="105"/>
    </row>
    <row r="42" s="1" customFormat="1" hidden="1" customHeight="1" spans="1:26">
      <c r="A42" s="41">
        <f t="shared" si="0"/>
        <v>34</v>
      </c>
      <c r="B42" s="60"/>
      <c r="C42" s="61"/>
      <c r="D42" s="61"/>
      <c r="E42" s="62"/>
      <c r="F42" s="62"/>
      <c r="G42" s="64"/>
      <c r="H42" s="64"/>
      <c r="I42" s="64"/>
      <c r="J42" s="64"/>
      <c r="K42" s="64"/>
      <c r="L42" s="64"/>
      <c r="M42" s="64"/>
      <c r="N42" s="64"/>
      <c r="O42" s="64"/>
      <c r="P42" s="98"/>
      <c r="Q42" s="98"/>
      <c r="R42" s="98"/>
      <c r="S42" s="98"/>
      <c r="T42" s="98"/>
      <c r="U42" s="98"/>
      <c r="V42" s="98"/>
      <c r="W42" s="98"/>
      <c r="X42" s="98"/>
      <c r="Y42" s="98"/>
      <c r="Z42" s="98"/>
    </row>
    <row r="43" s="1" customFormat="1" hidden="1" customHeight="1" spans="1:26">
      <c r="A43" s="41">
        <f t="shared" si="0"/>
        <v>35</v>
      </c>
      <c r="B43" s="60"/>
      <c r="C43" s="61"/>
      <c r="D43" s="61"/>
      <c r="E43" s="62"/>
      <c r="F43" s="62"/>
      <c r="G43" s="64"/>
      <c r="H43" s="64"/>
      <c r="I43" s="64"/>
      <c r="J43" s="64"/>
      <c r="K43" s="64"/>
      <c r="L43" s="64"/>
      <c r="M43" s="64"/>
      <c r="N43" s="64"/>
      <c r="O43" s="64"/>
      <c r="P43" s="98"/>
      <c r="Q43" s="98"/>
      <c r="R43" s="98"/>
      <c r="S43" s="98"/>
      <c r="T43" s="98"/>
      <c r="U43" s="98"/>
      <c r="V43" s="98"/>
      <c r="W43" s="98"/>
      <c r="X43" s="98"/>
      <c r="Y43" s="98"/>
      <c r="Z43" s="98"/>
    </row>
  </sheetData>
  <mergeCells count="65">
    <mergeCell ref="A1:D1"/>
    <mergeCell ref="G1:I1"/>
    <mergeCell ref="J1:K1"/>
    <mergeCell ref="L1:O1"/>
    <mergeCell ref="A2:B2"/>
    <mergeCell ref="E2:G2"/>
    <mergeCell ref="A3:B3"/>
    <mergeCell ref="E3:G3"/>
    <mergeCell ref="A4:B4"/>
    <mergeCell ref="E4:G4"/>
    <mergeCell ref="A5:B5"/>
    <mergeCell ref="E5:G5"/>
    <mergeCell ref="I5:K5"/>
    <mergeCell ref="L5:O5"/>
    <mergeCell ref="A6:B6"/>
    <mergeCell ref="E6:G6"/>
    <mergeCell ref="I6:K6"/>
    <mergeCell ref="L6:O6"/>
    <mergeCell ref="B9:E9"/>
    <mergeCell ref="B10:E10"/>
    <mergeCell ref="B11:E11"/>
    <mergeCell ref="B12:E12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B22:E22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B33:E33"/>
    <mergeCell ref="B34:E34"/>
    <mergeCell ref="B35:E35"/>
    <mergeCell ref="B36:E36"/>
    <mergeCell ref="B37:E37"/>
    <mergeCell ref="B38:E38"/>
    <mergeCell ref="B39:E39"/>
    <mergeCell ref="B40:E40"/>
    <mergeCell ref="B41:E41"/>
    <mergeCell ref="B42:E42"/>
    <mergeCell ref="B43:E43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I2:K4"/>
    <mergeCell ref="L2:O4"/>
    <mergeCell ref="B7:E8"/>
  </mergeCells>
  <conditionalFormatting sqref="K30">
    <cfRule type="notContainsBlanks" dxfId="0" priority="1">
      <formula>LEN(TRIM(K30))&gt;0</formula>
    </cfRule>
  </conditionalFormatting>
  <conditionalFormatting sqref="L9:L41">
    <cfRule type="notContainsBlanks" dxfId="0" priority="6">
      <formula>LEN(TRIM(L9))&gt;0</formula>
    </cfRule>
  </conditionalFormatting>
  <conditionalFormatting sqref="P9:P41">
    <cfRule type="notContainsBlanks" dxfId="0" priority="5">
      <formula>LEN(TRIM(P9))&gt;0</formula>
    </cfRule>
  </conditionalFormatting>
  <conditionalFormatting sqref="T9:T41">
    <cfRule type="notContainsBlanks" dxfId="0" priority="4">
      <formula>LEN(TRIM(T9))&gt;0</formula>
    </cfRule>
  </conditionalFormatting>
  <conditionalFormatting sqref="X9:X41">
    <cfRule type="notContainsBlanks" dxfId="0" priority="3">
      <formula>LEN(TRIM(X9))&gt;0</formula>
    </cfRule>
  </conditionalFormatting>
  <conditionalFormatting sqref="G25:H26">
    <cfRule type="notContainsBlanks" dxfId="0" priority="2">
      <formula>LEN(TRIM(G25))&gt;0</formula>
    </cfRule>
  </conditionalFormatting>
  <dataValidations count="2">
    <dataValidation type="list" allowBlank="1" showInputMessage="1" showErrorMessage="1" sqref="L5">
      <formula1>"YES,NO"</formula1>
    </dataValidation>
    <dataValidation type="list" allowBlank="1" showInputMessage="1" showErrorMessage="1" sqref="L2:O4">
      <formula1>"MAINLINE,LONG LEAD"</formula1>
    </dataValidation>
  </dataValidations>
  <pageMargins left="0.700694444444445" right="0.700694444444445" top="0.357638888888889" bottom="0.357638888888889" header="0.298611111111111" footer="0.298611111111111"/>
  <pageSetup paperSize="9" scale="7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XS-XXL</vt:lpstr>
      <vt:lpstr>XS-XXL (CM)</vt:lpstr>
      <vt:lpstr>1X-3X</vt:lpstr>
      <vt:lpstr>1X-3X (CM)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sales</dc:creator>
  <cp:lastModifiedBy>天边的一条鱼</cp:lastModifiedBy>
  <dcterms:created xsi:type="dcterms:W3CDTF">2023-05-12T11:15:00Z</dcterms:created>
  <dcterms:modified xsi:type="dcterms:W3CDTF">2025-01-07T04:32:38Z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0408ACFD45C243738FAAD8292942F3F0_12</vt:lpwstr>
  </property>
</Properties>
</file>