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</externalReferences>
  <definedNames>
    <definedName name="_xlnm.Print_Area" localSheetId="0">'XS-XXL'!$A$1:$O$42</definedName>
    <definedName name="_xlnm.Print_Area" localSheetId="1">'XS-XXL (cm)'!$A$1:$O$42</definedName>
    <definedName name="_xlnm.Print_Area" localSheetId="2">'1X-3X'!$A$1:$L$43</definedName>
    <definedName name="_xlnm.Print_Area" localSheetId="3">'1X-3X (cm)'!$A$1:$L$43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<sst xmlns="http://schemas.openxmlformats.org/spreadsheetml/2006/main" count="343" uniqueCount="117">
  <si>
    <t>GRADED SPEC PAGE</t>
  </si>
  <si>
    <t>STYLE #:</t>
  </si>
  <si>
    <t>BRAND:</t>
  </si>
  <si>
    <t>BIRDY GREY</t>
  </si>
  <si>
    <t>STYLE NAME:</t>
  </si>
  <si>
    <t>LEAD DESIGNER:</t>
  </si>
  <si>
    <t>CALENDAR:</t>
  </si>
  <si>
    <t>DATE CREATED:</t>
  </si>
  <si>
    <t>TP COMPLETED BY:</t>
  </si>
  <si>
    <t>SEASON:</t>
  </si>
  <si>
    <t>TECH DESIGNER/PM:</t>
  </si>
  <si>
    <t>HANNAH</t>
  </si>
  <si>
    <t>SIZE RANGE:</t>
  </si>
  <si>
    <t>VENDOR:</t>
  </si>
  <si>
    <t>REF PATTERN SENT:</t>
  </si>
  <si>
    <t>SAMPLE SIZE: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</si>
  <si>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</si>
  <si>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</si>
  <si>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</si>
  <si>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</si>
  <si>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</si>
  <si>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</si>
  <si>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</si>
  <si>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</si>
  <si>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</si>
  <si>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</si>
  <si>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</si>
  <si>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COMMENTS</t>
  </si>
  <si>
    <t>前中身长</t>
  </si>
  <si>
    <t>前上身公主缝长度，延边量</t>
  </si>
  <si>
    <t>侧缝上身长度，袖笼边到腰缝</t>
  </si>
  <si>
    <t>后中上身长度，上边缘到腰缝</t>
  </si>
  <si>
    <t>前中裙长，腰缝到下摆</t>
  </si>
  <si>
    <t>侧缝裙长-腰缝到下摆</t>
  </si>
  <si>
    <t>后中裙长，腰缝到下摆围</t>
  </si>
  <si>
    <t>领宽-公主缝间距</t>
  </si>
  <si>
    <t>前中领深-胸高点到领边</t>
  </si>
  <si>
    <t>前领长侧缝到侧缝</t>
  </si>
  <si>
    <t>后领上边量（一半）</t>
  </si>
  <si>
    <t>最高处胸围，前中到后中沿着自然的弧度</t>
  </si>
  <si>
    <t>腰围，直量</t>
  </si>
  <si>
    <t>臀围，腰缝下8 1/2英寸，2点直量</t>
  </si>
  <si>
    <t>膝围，腰缝往下14英寸，2点直量</t>
  </si>
  <si>
    <t>裙子摆围，直量，开叉闭合量</t>
  </si>
  <si>
    <t>叉长</t>
  </si>
  <si>
    <t xml:space="preserve"> 上身兜领底部长度，延着缝，边到边</t>
  </si>
  <si>
    <t xml:space="preserve"> 上身兜领成品宽，在前中量</t>
  </si>
  <si>
    <t>抓杆位置到肩带连接点的距离</t>
  </si>
  <si>
    <t>第1个褶深</t>
  </si>
  <si>
    <t>第2个褶深</t>
  </si>
  <si>
    <t>第3个褶深</t>
  </si>
  <si>
    <t>上边袖长，直量边到边</t>
  </si>
  <si>
    <t>袖宽，中间边到边</t>
  </si>
  <si>
    <t>前内部袖子位置到侧缝距离（纽扣的中间位置到侧缝）</t>
  </si>
  <si>
    <t>后内部袖子位置到侧缝距离（纽扣的中间位置到侧缝）</t>
  </si>
  <si>
    <t>后肩带间距</t>
  </si>
  <si>
    <t>可拆卸肩带长度，包含2英寸的可调节量</t>
  </si>
  <si>
    <t>肩带宽度</t>
  </si>
  <si>
    <t>肩带可调节长度</t>
  </si>
  <si>
    <t>拉链长度</t>
  </si>
  <si>
    <t>下摆高度</t>
  </si>
  <si>
    <t>内部防滑带高度</t>
  </si>
  <si>
    <t>UPDATED 3.27.25</t>
  </si>
  <si>
    <t>BG5267</t>
  </si>
  <si>
    <t>MIA DRESS</t>
  </si>
  <si>
    <t>SARAH PUNTER</t>
  </si>
  <si>
    <t>STYLE NUMBER:</t>
  </si>
  <si>
    <t>SOPHIA S</t>
  </si>
  <si>
    <t>FALL 25</t>
  </si>
  <si>
    <t>SEAN</t>
  </si>
  <si>
    <t>DELIVERY:</t>
  </si>
  <si>
    <t>0X-3X</t>
  </si>
  <si>
    <t>ANY AVAILABLE</t>
  </si>
  <si>
    <t>1X</t>
  </si>
  <si>
    <t>VELVET</t>
  </si>
  <si>
    <t>0X</t>
  </si>
  <si>
    <t>2X</t>
  </si>
  <si>
    <t>3X</t>
  </si>
  <si>
    <t>CF BODICE  LENGTH - HPB TO WAIST SEAM</t>
  </si>
  <si>
    <t>前上身长-上边缘到腰缝</t>
  </si>
  <si>
    <t>FRONT BODICE PRINCESS SEAM LENGTH - ALONG SEAM</t>
  </si>
  <si>
    <t>SS BODICE  LENGTH - A/H EDGE TO WAIST SEAM</t>
  </si>
  <si>
    <t xml:space="preserve">CB BODICE LENGTH  - TOP EDGE TO WAIST SEAM </t>
  </si>
  <si>
    <t xml:space="preserve">CF SKIRT LENGTH  - WAIST SEAM  TO HEM EDGE </t>
  </si>
  <si>
    <t xml:space="preserve">SS SKIRT LENGTH FROM - WAIST SEAM  TO HEM EDGE </t>
  </si>
  <si>
    <t xml:space="preserve">CB SKIRT LENGTH - WAIST SEAM  TO HEM EDGE </t>
  </si>
  <si>
    <t>NECK WIDTH/ DISTANCE BETWEEN HPB - PRINCESS SEAMS</t>
  </si>
  <si>
    <t>FRONT TOP NECK EDGE - ALONG SEAM (SS TO SS )</t>
  </si>
  <si>
    <t>前领长-侧缝到侧缝</t>
  </si>
  <si>
    <t>BACK TOP NECK EDGE ALONG SEAM (HALF)</t>
  </si>
  <si>
    <t>CHEST CIRCUMFERENCE AT APEX - FROM CF TO CB ALONG NATURAL CURVES</t>
  </si>
  <si>
    <t xml:space="preserve">WAIST CIRCUMFERENCE  AT SEAM -  STRAIGHT ACROSS </t>
  </si>
  <si>
    <t>HIP CIRC. - 8 1/2" BELOW WAIST SM - STRAIGHT ACROSS (2PT MEASUREMENT)</t>
  </si>
  <si>
    <t>KNEE CIRC. -  14” BELOW WAIST SEAM - STRAIGHT ACROSS (2PT MEASUREMENT)</t>
  </si>
  <si>
    <t xml:space="preserve">SKIRT SWEEP (STRAIGHT ACROSS )  SLIT EDGES ALIGNED, FOLD TO SLIT EDGE </t>
  </si>
  <si>
    <t>SLIT LENGTH</t>
  </si>
  <si>
    <t>BOTTOM COWL LENGTH - ALONG THE SEAM - EDG TO EDGE</t>
  </si>
  <si>
    <t>FINISHED COWL HEIGHT AT CENTER  FRONT - TOP EDGE TO SM</t>
  </si>
  <si>
    <t>PLEAT PLACEMENT FROM STRAP JOIN</t>
  </si>
  <si>
    <t>1ST PLEAT DEPTH</t>
  </si>
  <si>
    <t>2ND PLEAT DEPTH</t>
  </si>
  <si>
    <t>3RD PLEAT DEPTH</t>
  </si>
  <si>
    <t>SLEEVE LENGTH AT TOP STRAIGHT EDGE TO EDGE</t>
  </si>
  <si>
    <t>SLEEVE WIDTH AT CENTER EDGE TO EDGE</t>
  </si>
  <si>
    <t>1ST SLEEVE PLEAT (FROM TOP EDGE)</t>
  </si>
  <si>
    <t>袖子第一个杆到袖口距离</t>
  </si>
  <si>
    <t>2ND SLEEVE PLEAT (FROM TOP EDGE)</t>
  </si>
  <si>
    <t>袖子第二个杆到袖口距离</t>
  </si>
  <si>
    <t>FRONT INNER SLEEVE  PLACEMENT FROM THE SIDE SEAM (CENTER OF THE BUTTON TO THE SIDE SEAM)</t>
  </si>
  <si>
    <t>BACK INNER SLEEVE PLACEMENT FROM THE SIDE SEAM (CENTER OF THE BUTTON TO THE SIDE SEAM)</t>
  </si>
  <si>
    <t>DISTANCE BETWEEN BACK  SHOULDER STRAPS STRAPS TO EDGE OF STRAP LOOP</t>
  </si>
  <si>
    <t>DETACHABLE  SHOULDER STRAP LENGTH - INCL. 2" ADJUSTABLE (OVERLAP)</t>
  </si>
  <si>
    <t>SHOULDER STRAP WIDTH</t>
  </si>
  <si>
    <t>LENGTH OF SHOULDER STRAP ADJUSTABLE  (OVERLAP)</t>
  </si>
  <si>
    <t>ZIPPER LENGTH</t>
  </si>
  <si>
    <t>HEM HEIGHT</t>
  </si>
  <si>
    <t>INTERIOR GRIPPER TAPE HEIGHT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</si>
</sst>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/?"/>
    <numFmt numFmtId="180" formatCode="#\ ??/??"/>
  </numFmts>
  <fonts count="66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rgb="FFFF0000"/>
      <name val="Arial"/>
      <charset val="134"/>
    </font>
    <font>
      <sz val="14"/>
      <name val="Arial"/>
      <charset val="134"/>
    </font>
    <font>
      <sz val="16"/>
      <name val="宋体"/>
      <charset val="134"/>
    </font>
    <font>
      <b/>
      <sz val="15"/>
      <color rgb="FF00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rgb="FF000000"/>
      <name val="Arial"/>
      <charset val="134"/>
    </font>
    <font>
      <b/>
      <sz val="18"/>
      <color rgb="FF000000"/>
      <name val="Arial"/>
      <charset val="134"/>
    </font>
    <font>
      <b/>
      <sz val="14"/>
      <color rgb="FF000000"/>
      <name val="Arial"/>
      <charset val="134"/>
    </font>
    <font>
      <sz val="14"/>
      <color rgb="FF000000"/>
      <name val="Arial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9"/>
      <color rgb="FF000000"/>
      <name val="Arial"/>
      <charset val="134"/>
    </font>
    <font>
      <sz val="10"/>
      <name val="Arial"/>
      <charset val="134"/>
    </font>
    <font>
      <sz val="9"/>
      <color rgb="FF7F7F7F"/>
      <name val="Arial"/>
      <charset val="134"/>
    </font>
    <font>
      <sz val="10"/>
      <color theme="1"/>
      <name val="Arial"/>
      <charset val="134"/>
    </font>
    <font>
      <sz val="18"/>
      <name val="宋体"/>
      <charset val="134"/>
      <scheme val="minor"/>
    </font>
    <font>
      <sz val="18"/>
      <name val="宋体"/>
      <charset val="134"/>
    </font>
    <font>
      <b/>
      <sz val="15"/>
      <color rgb="FF000000"/>
      <name val="Arial"/>
      <charset val="134"/>
    </font>
    <font>
      <b/>
      <sz val="10"/>
      <color rgb="FFFF0000"/>
      <name val="Arial"/>
      <charset val="134"/>
    </font>
    <font>
      <b/>
      <sz val="18"/>
      <color rgb="FFFF0000"/>
      <name val="Arial"/>
      <charset val="134"/>
    </font>
    <font>
      <b/>
      <sz val="18"/>
      <color theme="1"/>
      <name val="Arial"/>
      <charset val="134"/>
    </font>
    <font>
      <sz val="18"/>
      <name val="Arial"/>
      <charset val="134"/>
    </font>
    <font>
      <sz val="16"/>
      <color theme="1"/>
      <name val="Arial"/>
      <charset val="134"/>
    </font>
    <font>
      <b/>
      <sz val="7"/>
      <color rgb="FF000000"/>
      <name val="Arial"/>
      <charset val="134"/>
    </font>
    <font>
      <sz val="10"/>
      <color rgb="FFFF0000"/>
      <name val="Arial"/>
      <charset val="134"/>
    </font>
    <font>
      <sz val="11"/>
      <color rgb="FF9C65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9" borderId="46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47" applyNumberFormat="0" applyFill="0" applyAlignment="0" applyProtection="0">
      <alignment vertical="center"/>
    </xf>
    <xf numFmtId="0" fontId="52" fillId="0" borderId="47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0" borderId="49" applyNumberFormat="0" applyAlignment="0" applyProtection="0">
      <alignment vertical="center"/>
    </xf>
    <xf numFmtId="0" fontId="55" fillId="11" borderId="50" applyNumberFormat="0" applyAlignment="0" applyProtection="0">
      <alignment vertical="center"/>
    </xf>
    <xf numFmtId="0" fontId="56" fillId="11" borderId="49" applyNumberFormat="0" applyAlignment="0" applyProtection="0">
      <alignment vertical="center"/>
    </xf>
    <xf numFmtId="0" fontId="57" fillId="12" borderId="51" applyNumberFormat="0" applyAlignment="0" applyProtection="0">
      <alignment vertical="center"/>
    </xf>
    <xf numFmtId="0" fontId="58" fillId="0" borderId="52" applyNumberFormat="0" applyFill="0" applyAlignment="0" applyProtection="0">
      <alignment vertical="center"/>
    </xf>
    <xf numFmtId="0" fontId="59" fillId="0" borderId="53" applyNumberFormat="0" applyFill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5" fillId="0" borderId="0"/>
    <xf numFmtId="0" fontId="65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0" fillId="0" borderId="0"/>
  </cellStyleXfs>
  <cellXfs count="16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/>
    </xf>
    <xf numFmtId="0" fontId="12" fillId="0" borderId="2" xfId="50" applyFont="1" applyFill="1" applyBorder="1" applyAlignment="1">
      <alignment horizontal="left" vertical="center" wrapText="1"/>
    </xf>
    <xf numFmtId="177" fontId="13" fillId="5" borderId="1" xfId="55" applyNumberFormat="1" applyFont="1" applyFill="1" applyBorder="1" applyAlignment="1">
      <alignment horizontal="center" vertical="center"/>
    </xf>
    <xf numFmtId="178" fontId="14" fillId="5" borderId="1" xfId="57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49" applyFont="1" applyFill="1" applyBorder="1" applyAlignment="1">
      <alignment horizontal="left" vertical="center"/>
    </xf>
    <xf numFmtId="0" fontId="12" fillId="0" borderId="3" xfId="50" applyFont="1" applyFill="1" applyBorder="1" applyAlignment="1">
      <alignment horizontal="left" vertical="center"/>
    </xf>
    <xf numFmtId="0" fontId="12" fillId="0" borderId="3" xfId="50" applyFont="1" applyFill="1" applyBorder="1" applyAlignment="1">
      <alignment horizontal="left" vertical="center" wrapText="1"/>
    </xf>
    <xf numFmtId="0" fontId="12" fillId="0" borderId="4" xfId="50" applyFont="1" applyFill="1" applyBorder="1" applyAlignment="1">
      <alignment horizontal="left" vertical="center" wrapText="1"/>
    </xf>
    <xf numFmtId="177" fontId="13" fillId="0" borderId="1" xfId="56" applyNumberFormat="1" applyFont="1" applyFill="1" applyBorder="1" applyAlignment="1">
      <alignment horizontal="center" vertical="center"/>
    </xf>
    <xf numFmtId="0" fontId="12" fillId="0" borderId="5" xfId="50" applyFont="1" applyFill="1" applyBorder="1" applyAlignment="1">
      <alignment horizontal="left" vertical="center" wrapText="1"/>
    </xf>
    <xf numFmtId="177" fontId="13" fillId="5" borderId="1" xfId="56" applyNumberFormat="1" applyFont="1" applyFill="1" applyBorder="1" applyAlignment="1">
      <alignment horizontal="center" vertical="center"/>
    </xf>
    <xf numFmtId="0" fontId="12" fillId="0" borderId="6" xfId="50" applyFont="1" applyFill="1" applyBorder="1" applyAlignment="1">
      <alignment horizontal="left" vertical="center" wrapText="1"/>
    </xf>
    <xf numFmtId="179" fontId="13" fillId="5" borderId="1" xfId="56" applyNumberFormat="1" applyFont="1" applyFill="1" applyBorder="1" applyAlignment="1">
      <alignment horizontal="center" vertical="center"/>
    </xf>
    <xf numFmtId="179" fontId="13" fillId="5" borderId="1" xfId="53" applyNumberFormat="1" applyFont="1" applyFill="1" applyBorder="1" applyAlignment="1">
      <alignment horizontal="center" vertical="center" wrapText="1"/>
    </xf>
    <xf numFmtId="0" fontId="12" fillId="0" borderId="7" xfId="50" applyFont="1" applyFill="1" applyBorder="1" applyAlignment="1">
      <alignment horizontal="left" vertical="center" wrapText="1"/>
    </xf>
    <xf numFmtId="0" fontId="16" fillId="0" borderId="0" xfId="0" applyFont="1" applyFill="1" applyBorder="1" applyAlignment="1"/>
    <xf numFmtId="0" fontId="11" fillId="5" borderId="0" xfId="0" applyFont="1" applyFill="1" applyBorder="1" applyAlignment="1"/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179" fontId="21" fillId="0" borderId="0" xfId="0" applyNumberFormat="1" applyFont="1" applyFill="1" applyBorder="1" applyAlignment="1">
      <alignment horizontal="center" vertical="center" wrapText="1"/>
    </xf>
    <xf numFmtId="179" fontId="22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0" xfId="0" applyFont="1" applyFill="1" applyBorder="1" applyAlignment="1"/>
    <xf numFmtId="0" fontId="1" fillId="0" borderId="0" xfId="0" applyFont="1" applyFill="1" applyBorder="1" applyAlignment="1"/>
    <xf numFmtId="0" fontId="11" fillId="6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180" fontId="14" fillId="5" borderId="1" xfId="57" applyNumberFormat="1" applyFont="1" applyFill="1" applyBorder="1" applyAlignment="1" applyProtection="1">
      <alignment horizontal="center" vertical="center" wrapText="1"/>
      <protection locked="0"/>
    </xf>
    <xf numFmtId="180" fontId="14" fillId="0" borderId="1" xfId="57" applyNumberFormat="1" applyFont="1" applyFill="1" applyBorder="1" applyAlignment="1" applyProtection="1">
      <alignment horizontal="center" vertical="center" wrapText="1"/>
      <protection locked="0"/>
    </xf>
    <xf numFmtId="180" fontId="14" fillId="5" borderId="1" xfId="54" applyNumberFormat="1" applyFont="1" applyFill="1" applyBorder="1" applyAlignment="1" applyProtection="1">
      <alignment horizontal="center" vertical="center" wrapText="1"/>
      <protection locked="0"/>
    </xf>
    <xf numFmtId="180" fontId="14" fillId="5" borderId="8" xfId="54" applyNumberFormat="1" applyFont="1" applyFill="1" applyBorder="1" applyAlignment="1" applyProtection="1">
      <alignment horizontal="center" vertical="center" wrapText="1"/>
      <protection locked="0"/>
    </xf>
    <xf numFmtId="180" fontId="14" fillId="5" borderId="9" xfId="54" applyNumberFormat="1" applyFont="1" applyFill="1" applyBorder="1" applyAlignment="1" applyProtection="1">
      <alignment horizontal="center" vertical="center" wrapText="1"/>
      <protection locked="0"/>
    </xf>
    <xf numFmtId="180" fontId="14" fillId="7" borderId="1" xfId="54" applyNumberFormat="1" applyFont="1" applyFill="1" applyBorder="1" applyAlignment="1" applyProtection="1">
      <alignment horizontal="center" vertical="center" wrapText="1"/>
      <protection locked="0"/>
    </xf>
    <xf numFmtId="180" fontId="14" fillId="5" borderId="10" xfId="54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/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left" vertical="center"/>
    </xf>
    <xf numFmtId="176" fontId="28" fillId="0" borderId="19" xfId="0" applyNumberFormat="1" applyFont="1" applyFill="1" applyBorder="1" applyAlignment="1">
      <alignment horizontal="left" vertical="center"/>
    </xf>
    <xf numFmtId="176" fontId="28" fillId="0" borderId="20" xfId="0" applyNumberFormat="1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176" fontId="28" fillId="0" borderId="22" xfId="0" applyNumberFormat="1" applyFont="1" applyFill="1" applyBorder="1" applyAlignment="1">
      <alignment horizontal="left" vertical="center"/>
    </xf>
    <xf numFmtId="176" fontId="28" fillId="0" borderId="5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8" fillId="0" borderId="23" xfId="0" applyNumberFormat="1" applyFont="1" applyFill="1" applyBorder="1" applyAlignment="1">
      <alignment horizontal="left" vertical="center"/>
    </xf>
    <xf numFmtId="0" fontId="27" fillId="2" borderId="24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left" vertical="center"/>
    </xf>
    <xf numFmtId="0" fontId="27" fillId="2" borderId="25" xfId="0" applyFont="1" applyFill="1" applyBorder="1" applyAlignment="1">
      <alignment horizontal="left" vertical="center"/>
    </xf>
    <xf numFmtId="176" fontId="28" fillId="0" borderId="27" xfId="0" applyNumberFormat="1" applyFont="1" applyFill="1" applyBorder="1" applyAlignment="1">
      <alignment horizontal="left" vertical="center"/>
    </xf>
    <xf numFmtId="176" fontId="28" fillId="0" borderId="28" xfId="0" applyNumberFormat="1" applyFont="1" applyFill="1" applyBorder="1" applyAlignment="1">
      <alignment horizontal="left" vertical="center"/>
    </xf>
    <xf numFmtId="0" fontId="29" fillId="0" borderId="2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30" fillId="3" borderId="18" xfId="0" applyFont="1" applyFill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vertical="center"/>
    </xf>
    <xf numFmtId="0" fontId="30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vertical="center"/>
    </xf>
    <xf numFmtId="0" fontId="33" fillId="0" borderId="31" xfId="0" applyFont="1" applyFill="1" applyBorder="1" applyAlignment="1">
      <alignment horizontal="center"/>
    </xf>
    <xf numFmtId="0" fontId="34" fillId="0" borderId="26" xfId="49" applyFont="1" applyFill="1" applyBorder="1" applyAlignment="1">
      <alignment horizontal="left" vertical="center" wrapText="1"/>
    </xf>
    <xf numFmtId="0" fontId="34" fillId="0" borderId="32" xfId="49" applyFont="1" applyFill="1" applyBorder="1" applyAlignment="1">
      <alignment horizontal="left" vertical="center" wrapText="1"/>
    </xf>
    <xf numFmtId="0" fontId="34" fillId="0" borderId="7" xfId="49" applyFont="1" applyFill="1" applyBorder="1" applyAlignment="1">
      <alignment horizontal="left" vertical="center" wrapText="1"/>
    </xf>
    <xf numFmtId="0" fontId="35" fillId="0" borderId="2" xfId="50" applyFont="1" applyFill="1" applyBorder="1" applyAlignment="1">
      <alignment horizontal="left" vertical="center" wrapText="1"/>
    </xf>
    <xf numFmtId="177" fontId="13" fillId="5" borderId="8" xfId="51" applyNumberFormat="1" applyFont="1" applyFill="1" applyBorder="1" applyAlignment="1">
      <alignment horizontal="center" vertical="center"/>
    </xf>
    <xf numFmtId="179" fontId="34" fillId="0" borderId="1" xfId="0" applyNumberFormat="1" applyFont="1" applyFill="1" applyBorder="1" applyAlignment="1">
      <alignment horizontal="center" vertical="center"/>
    </xf>
    <xf numFmtId="0" fontId="36" fillId="0" borderId="3" xfId="49" applyFont="1" applyFill="1" applyBorder="1" applyAlignment="1">
      <alignment horizontal="left" vertical="center" wrapText="1"/>
    </xf>
    <xf numFmtId="177" fontId="13" fillId="5" borderId="9" xfId="51" applyNumberFormat="1" applyFont="1" applyFill="1" applyBorder="1" applyAlignment="1">
      <alignment horizontal="center" vertical="center"/>
    </xf>
    <xf numFmtId="0" fontId="35" fillId="0" borderId="3" xfId="50" applyFont="1" applyFill="1" applyBorder="1" applyAlignment="1">
      <alignment horizontal="left" vertical="center" wrapText="1"/>
    </xf>
    <xf numFmtId="177" fontId="13" fillId="5" borderId="33" xfId="51" applyNumberFormat="1" applyFont="1" applyFill="1" applyBorder="1" applyAlignment="1">
      <alignment horizontal="center" vertical="center"/>
    </xf>
    <xf numFmtId="0" fontId="35" fillId="0" borderId="4" xfId="50" applyFont="1" applyFill="1" applyBorder="1" applyAlignment="1">
      <alignment horizontal="left" vertical="center" wrapText="1"/>
    </xf>
    <xf numFmtId="177" fontId="13" fillId="5" borderId="1" xfId="51" applyNumberFormat="1" applyFont="1" applyFill="1" applyBorder="1" applyAlignment="1">
      <alignment horizontal="center" vertical="center"/>
    </xf>
    <xf numFmtId="177" fontId="13" fillId="0" borderId="9" xfId="52" applyNumberFormat="1" applyFont="1" applyFill="1" applyBorder="1" applyAlignment="1">
      <alignment horizontal="center" vertical="center"/>
    </xf>
    <xf numFmtId="0" fontId="35" fillId="0" borderId="5" xfId="50" applyFont="1" applyFill="1" applyBorder="1" applyAlignment="1">
      <alignment horizontal="left" vertical="center" wrapText="1"/>
    </xf>
    <xf numFmtId="177" fontId="13" fillId="5" borderId="9" xfId="52" applyNumberFormat="1" applyFont="1" applyFill="1" applyBorder="1" applyAlignment="1">
      <alignment horizontal="center" vertical="center"/>
    </xf>
    <xf numFmtId="0" fontId="35" fillId="0" borderId="6" xfId="50" applyFont="1" applyFill="1" applyBorder="1" applyAlignment="1">
      <alignment horizontal="left" vertical="center" wrapText="1"/>
    </xf>
    <xf numFmtId="179" fontId="13" fillId="5" borderId="9" xfId="52" applyNumberFormat="1" applyFont="1" applyFill="1" applyBorder="1" applyAlignment="1">
      <alignment horizontal="center" vertical="center"/>
    </xf>
    <xf numFmtId="179" fontId="13" fillId="5" borderId="9" xfId="53" applyNumberFormat="1" applyFont="1" applyFill="1" applyBorder="1" applyAlignment="1">
      <alignment horizontal="center" vertical="center" wrapText="1"/>
    </xf>
    <xf numFmtId="179" fontId="13" fillId="5" borderId="34" xfId="53" applyNumberFormat="1" applyFont="1" applyFill="1" applyBorder="1" applyAlignment="1">
      <alignment horizontal="center" vertical="center" wrapText="1"/>
    </xf>
    <xf numFmtId="179" fontId="13" fillId="5" borderId="10" xfId="53" applyNumberFormat="1" applyFont="1" applyFill="1" applyBorder="1" applyAlignment="1">
      <alignment horizontal="center" vertical="center" wrapText="1"/>
    </xf>
    <xf numFmtId="0" fontId="35" fillId="0" borderId="7" xfId="5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/>
    </xf>
    <xf numFmtId="0" fontId="37" fillId="0" borderId="0" xfId="0" applyFont="1" applyFill="1" applyBorder="1" applyAlignment="1"/>
    <xf numFmtId="0" fontId="38" fillId="0" borderId="36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/>
    </xf>
    <xf numFmtId="0" fontId="34" fillId="5" borderId="0" xfId="0" applyFont="1" applyFill="1" applyBorder="1" applyAlignment="1"/>
    <xf numFmtId="0" fontId="38" fillId="0" borderId="38" xfId="0" applyFont="1" applyFill="1" applyBorder="1" applyAlignment="1">
      <alignment horizontal="center" vertical="center"/>
    </xf>
    <xf numFmtId="0" fontId="38" fillId="0" borderId="39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 wrapText="1"/>
    </xf>
    <xf numFmtId="0" fontId="39" fillId="4" borderId="18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 wrapText="1"/>
    </xf>
    <xf numFmtId="0" fontId="32" fillId="8" borderId="4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41" fillId="3" borderId="1" xfId="0" applyFont="1" applyFill="1" applyBorder="1" applyAlignment="1">
      <alignment vertical="center"/>
    </xf>
    <xf numFmtId="0" fontId="32" fillId="8" borderId="18" xfId="0" applyFont="1" applyFill="1" applyBorder="1" applyAlignment="1">
      <alignment horizontal="center" vertical="center"/>
    </xf>
    <xf numFmtId="178" fontId="42" fillId="0" borderId="1" xfId="0" applyNumberFormat="1" applyFont="1" applyFill="1" applyBorder="1" applyAlignment="1">
      <alignment horizontal="center" vertical="center"/>
    </xf>
    <xf numFmtId="179" fontId="34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/>
    <xf numFmtId="0" fontId="34" fillId="6" borderId="0" xfId="0" applyFont="1" applyFill="1" applyBorder="1" applyAlignment="1"/>
    <xf numFmtId="0" fontId="31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4" fillId="0" borderId="0" xfId="49" applyFont="1" applyFill="1" applyAlignment="1">
      <alignment vertical="center"/>
    </xf>
    <xf numFmtId="0" fontId="4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49" applyFont="1" applyFill="1" applyAlignment="1">
      <alignment vertical="center"/>
    </xf>
    <xf numFmtId="179" fontId="34" fillId="0" borderId="0" xfId="0" applyNumberFormat="1" applyFont="1" applyFill="1" applyBorder="1" applyAlignment="1">
      <alignment horizontal="center" vertical="center" wrapText="1"/>
    </xf>
    <xf numFmtId="179" fontId="28" fillId="0" borderId="0" xfId="0" applyNumberFormat="1" applyFont="1" applyFill="1" applyBorder="1" applyAlignment="1">
      <alignment horizontal="center" vertical="center" wrapText="1"/>
    </xf>
    <xf numFmtId="0" fontId="34" fillId="0" borderId="0" xfId="54" applyFont="1" applyFill="1" applyAlignment="1">
      <alignment vertical="center"/>
    </xf>
    <xf numFmtId="0" fontId="44" fillId="0" borderId="0" xfId="54" applyFont="1" applyFill="1" applyAlignment="1">
      <alignment vertical="center"/>
    </xf>
    <xf numFmtId="0" fontId="32" fillId="0" borderId="0" xfId="54" applyFont="1" applyFill="1" applyAlignment="1">
      <alignment vertical="center"/>
    </xf>
    <xf numFmtId="179" fontId="45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179" fontId="42" fillId="0" borderId="1" xfId="0" applyNumberFormat="1" applyFont="1" applyFill="1" applyBorder="1" applyAlignment="1">
      <alignment horizontal="center" vertical="center"/>
    </xf>
    <xf numFmtId="179" fontId="42" fillId="0" borderId="1" xfId="49" applyNumberFormat="1" applyFont="1" applyFill="1" applyBorder="1" applyAlignment="1">
      <alignment horizontal="center" vertical="center" wrapText="1"/>
    </xf>
    <xf numFmtId="179" fontId="42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 2" xfId="49"/>
    <cellStyle name="Normal 5" xfId="50"/>
    <cellStyle name="Normal 3 2 2 2 2" xfId="51"/>
    <cellStyle name="Normal 3 5 2" xfId="52"/>
    <cellStyle name="Normal 3 4" xfId="53"/>
    <cellStyle name="Normal 2 2" xfId="54"/>
    <cellStyle name="Normal 3 2 2 2 2 2" xfId="55"/>
    <cellStyle name="Normal 3 5 2 2" xfId="56"/>
    <cellStyle name="Normal 3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558800</xdr:colOff>
      <xdr:row>0</xdr:row>
      <xdr:rowOff>50801</xdr:rowOff>
    </xdr:from>
    <xdr:to>
      <xdr:col>14</xdr:col>
      <xdr:colOff>1320800</xdr:colOff>
      <xdr:row>5</xdr:row>
      <xdr:rowOff>125096</xdr:rowOff>
    </xdr:to>
    <xdr:pic>
      <xdr:nvPicPr>
        <xdr:cNvPr id="2" name="Picture 3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19307810" y="50800"/>
          <a:ext cx="762000" cy="1255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558800</xdr:colOff>
      <xdr:row>0</xdr:row>
      <xdr:rowOff>50801</xdr:rowOff>
    </xdr:from>
    <xdr:to>
      <xdr:col>14</xdr:col>
      <xdr:colOff>1320800</xdr:colOff>
      <xdr:row>5</xdr:row>
      <xdr:rowOff>125096</xdr:rowOff>
    </xdr:to>
    <xdr:pic>
      <xdr:nvPicPr>
        <xdr:cNvPr id="2" name="Picture 3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19307810" y="50800"/>
          <a:ext cx="762000" cy="12553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ales\AppData\Local\Temp\8205d107-0853-4a0f-a164-e546a2c21b58_TransferNow-20250328xVFZxLuo.zip.b58\BG5267 MIA DRESS, VELVET, MILLY, RE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Construction (2)"/>
      <sheetName val="Lining &amp; Facing Construction"/>
      <sheetName val="Boning Construction"/>
      <sheetName val="Boning Construction (2)"/>
      <sheetName val="Internal Boning Construction"/>
      <sheetName val="External Boning Construction"/>
      <sheetName val="Print and Artwork Placement"/>
      <sheetName val="Sewing Ref Images"/>
      <sheetName val="Construction Ref Images"/>
      <sheetName val="Fabrics (MATTE SATIN)"/>
      <sheetName val="Fabrics (SHINY SATIN)"/>
      <sheetName val="Fabrics (CHIFFON)"/>
      <sheetName val="Reference Images"/>
      <sheetName val="Fabrics (VELVET)"/>
      <sheetName val="Fabrics (KNIT CREPE)"/>
      <sheetName val="Trims"/>
      <sheetName val="BOM"/>
      <sheetName val="1ST FIT 11.13.24"/>
      <sheetName val="2ND FIT 12.18.24"/>
      <sheetName val="3RD FIT 2.6.25"/>
      <sheetName val="PP FIT 2.26.25"/>
      <sheetName val="SPEC SHEET"/>
      <sheetName val="GRADED SPEC"/>
      <sheetName val="SPEC SHEET CHECKUP"/>
      <sheetName val="Sheet1"/>
      <sheetName val="Pattern Card"/>
      <sheetName val="Sample Specs"/>
      <sheetName val=" 1st Proto"/>
      <sheetName val=" Fit 1"/>
      <sheetName val=" PP 1"/>
      <sheetName val="TOP"/>
    </sheetNames>
    <sheetDataSet>
      <sheetData sheetId="0" refreshError="1">
        <row r="1">
          <cell r="E1" t="str">
            <v>BG5267</v>
          </cell>
        </row>
        <row r="2">
          <cell r="B2" t="str">
            <v>MIA DRESS</v>
          </cell>
        </row>
        <row r="2">
          <cell r="D2" t="str">
            <v>SARAH PUNTER</v>
          </cell>
        </row>
        <row r="2">
          <cell r="I2" t="str">
            <v>MIA DRESS</v>
          </cell>
        </row>
        <row r="3">
          <cell r="B3">
            <v>45525</v>
          </cell>
        </row>
        <row r="3">
          <cell r="D3" t="str">
            <v>SOPHIA S</v>
          </cell>
        </row>
        <row r="4">
          <cell r="B4" t="str">
            <v>FALL 25</v>
          </cell>
        </row>
        <row r="5">
          <cell r="B5" t="str">
            <v>XS-XXL</v>
          </cell>
        </row>
        <row r="5">
          <cell r="D5" t="str">
            <v>ANY AVAILABLE</v>
          </cell>
        </row>
        <row r="5">
          <cell r="I5" t="str">
            <v>NO</v>
          </cell>
        </row>
        <row r="6">
          <cell r="B6" t="str">
            <v>SMALL</v>
          </cell>
        </row>
        <row r="6">
          <cell r="D6" t="str">
            <v>VELVET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A10" t="str">
            <v>CF BODICE  LENGTH - HPB TO WAIST SEAM</v>
          </cell>
        </row>
        <row r="10">
          <cell r="R10">
            <v>9</v>
          </cell>
        </row>
        <row r="11">
          <cell r="A11" t="str">
            <v>FRONT BODICE PRINCESS SEAM LENGTH - ALONG SEAM</v>
          </cell>
        </row>
        <row r="11">
          <cell r="R11">
            <v>9.375</v>
          </cell>
        </row>
        <row r="12">
          <cell r="A12" t="str">
            <v>SS BODICE  LENGTH - A/H EDGE TO WAIST SEAM</v>
          </cell>
        </row>
        <row r="12">
          <cell r="R12">
            <v>6.5</v>
          </cell>
        </row>
        <row r="13">
          <cell r="A13" t="str">
            <v>CB BODICE LENGTH  - TOP EDGE TO WAIST SEAM </v>
          </cell>
        </row>
        <row r="13">
          <cell r="R13">
            <v>6</v>
          </cell>
        </row>
        <row r="14">
          <cell r="A14" t="str">
            <v>CF SKIRT LENGTH  - WAIST SEAM  TO HEM EDGE </v>
          </cell>
        </row>
        <row r="14">
          <cell r="R14">
            <v>44.5</v>
          </cell>
        </row>
        <row r="15">
          <cell r="A15" t="str">
            <v>SS SKIRT LENGTH FROM - WAIST SEAM  TO HEM EDGE </v>
          </cell>
        </row>
        <row r="15">
          <cell r="R15">
            <v>44.5</v>
          </cell>
        </row>
        <row r="16">
          <cell r="A16" t="str">
            <v>CB SKIRT LENGTH - WAIST SEAM  TO HEM EDGE </v>
          </cell>
        </row>
        <row r="16">
          <cell r="R16">
            <v>45</v>
          </cell>
        </row>
        <row r="17">
          <cell r="A17" t="str">
            <v>NECK WIDTH/ DISTANCE BETWEEN HPB - PRINCESS SEAMS</v>
          </cell>
        </row>
        <row r="17">
          <cell r="R17">
            <v>9.625</v>
          </cell>
        </row>
        <row r="18">
          <cell r="A18" t="str">
            <v>CF NECK DROP - FROM HPB TO CF NECK EDGE</v>
          </cell>
        </row>
        <row r="18">
          <cell r="R18">
            <v>0.75</v>
          </cell>
        </row>
        <row r="19">
          <cell r="A19" t="str">
            <v>FRONT TOP NECK EDGE - ALONG SEAM (SS TO SS )</v>
          </cell>
        </row>
        <row r="19">
          <cell r="R19">
            <v>18</v>
          </cell>
        </row>
        <row r="20">
          <cell r="A20" t="str">
            <v>BACK TOP NECK EDGE ALONG SEAM (HALF)</v>
          </cell>
        </row>
        <row r="20">
          <cell r="R20">
            <v>7.25</v>
          </cell>
        </row>
        <row r="21">
          <cell r="A21" t="str">
            <v>CHEST CIRCUMFERENCE AT APEX - FROM CF TO CB ALONG NATURAL CURVES</v>
          </cell>
        </row>
        <row r="22">
          <cell r="A22" t="str">
            <v>WAIST CIRCUMFERENCE  AT SEAM -  STRAIGHT ACROSS </v>
          </cell>
        </row>
        <row r="22">
          <cell r="R22">
            <v>27.5</v>
          </cell>
        </row>
        <row r="23">
          <cell r="A23" t="str">
            <v>HIP CIRC. - 8 1/2" BELOW WAIST SM - STRAIGHT ACROSS (2PT MEASUREMENT)</v>
          </cell>
        </row>
        <row r="23">
          <cell r="R23">
            <v>37</v>
          </cell>
        </row>
        <row r="24">
          <cell r="A24" t="str">
            <v>KNEE CIRC. -  14” BELOW WAIST SEAM - STRAIGHT ACROSS (2PT MEASUREMENT)</v>
          </cell>
        </row>
        <row r="24">
          <cell r="R24">
            <v>41</v>
          </cell>
        </row>
        <row r="25">
          <cell r="A25" t="str">
            <v>SKIRT SWEEP (STRAIGHT ACROSS )  SLIT EDGES ALIGNED, FOLD TO SLIT EDGE </v>
          </cell>
        </row>
        <row r="25">
          <cell r="R25">
            <v>70</v>
          </cell>
        </row>
        <row r="26">
          <cell r="A26" t="str">
            <v>SLIT LENGTH</v>
          </cell>
        </row>
        <row r="26">
          <cell r="R26">
            <v>31</v>
          </cell>
        </row>
        <row r="27">
          <cell r="A27" t="str">
            <v>BOTTOM COWL WIDTH - ALONG THE SEAM - EDGE TO EDGE</v>
          </cell>
        </row>
        <row r="28">
          <cell r="A28" t="str">
            <v>FINISHED COWL HEIGHT AT CENTER  FRONT - TOP EDGE TO SM</v>
          </cell>
        </row>
        <row r="28">
          <cell r="R28">
            <v>4.25</v>
          </cell>
        </row>
        <row r="29">
          <cell r="A29" t="str">
            <v>PLEAT PLACEMENT FROM STRAP JOIN</v>
          </cell>
        </row>
        <row r="29">
          <cell r="R29">
            <v>0.25</v>
          </cell>
        </row>
        <row r="30">
          <cell r="A30" t="str">
            <v>1ST PLEAT DEPTH</v>
          </cell>
        </row>
        <row r="30">
          <cell r="R30">
            <v>1.5</v>
          </cell>
        </row>
        <row r="31">
          <cell r="A31" t="str">
            <v>2ND PLEAT DEPTH</v>
          </cell>
        </row>
        <row r="31">
          <cell r="R31">
            <v>2</v>
          </cell>
        </row>
        <row r="32">
          <cell r="A32" t="str">
            <v>3RD PLEAT DEPTH</v>
          </cell>
        </row>
        <row r="32">
          <cell r="R32">
            <v>1.5</v>
          </cell>
        </row>
        <row r="33">
          <cell r="A33" t="str">
            <v>SLEEVE LENGTH- AT TOP EDGE</v>
          </cell>
        </row>
        <row r="33">
          <cell r="R33">
            <v>14.25</v>
          </cell>
        </row>
        <row r="34">
          <cell r="A34" t="str">
            <v>SLEEVE WIDTH AT CENTER EDGE TO EDGE</v>
          </cell>
        </row>
        <row r="34">
          <cell r="R34">
            <v>3.375</v>
          </cell>
        </row>
        <row r="35">
          <cell r="A35" t="str">
            <v>FRONT INNER SLEEVE  PLACEMENT FROM THE SIDE SEAM (CENTER OF THE BUTTON TO THE SIDE SEAM)</v>
          </cell>
        </row>
        <row r="35">
          <cell r="R35">
            <v>2</v>
          </cell>
        </row>
        <row r="36">
          <cell r="A36" t="str">
            <v>BACK INNER SLEEVE PLACEMENT FROM THE SIDE SEAM (CENTER OF THE BUTTON TO THE SIDE SEAM)</v>
          </cell>
        </row>
        <row r="36">
          <cell r="R36">
            <v>1.375</v>
          </cell>
        </row>
        <row r="37">
          <cell r="A37" t="str">
            <v>DISTANCE BETWEEN BACK  SHOULDER STRAP LOOPS</v>
          </cell>
        </row>
        <row r="37">
          <cell r="R37">
            <v>7.25</v>
          </cell>
        </row>
        <row r="38">
          <cell r="A38" t="str">
            <v>DETACHABLE  SHOULDER STRAP LENGTH - INCL. 2" ADJUSTABLE (OVERLAP)</v>
          </cell>
        </row>
        <row r="38">
          <cell r="R38">
            <v>15</v>
          </cell>
        </row>
        <row r="39">
          <cell r="A39" t="str">
            <v>SHOULDER STRAP WIDTH</v>
          </cell>
        </row>
        <row r="39">
          <cell r="R39">
            <v>0.25</v>
          </cell>
        </row>
        <row r="40">
          <cell r="A40" t="str">
            <v>LENGTH OF SHOULDER STRAP ADJUSTABLE  (OVERLAP)</v>
          </cell>
        </row>
        <row r="41">
          <cell r="A41" t="str">
            <v>ZIPPER LENGTH</v>
          </cell>
        </row>
        <row r="41">
          <cell r="R41">
            <v>12</v>
          </cell>
        </row>
        <row r="42">
          <cell r="A42" t="str">
            <v>HEM HEIGHT</v>
          </cell>
        </row>
        <row r="43">
          <cell r="A43" t="str">
            <v>INTERIOR GRIPPER TAPE HEIGHT</v>
          </cell>
        </row>
        <row r="43">
          <cell r="R43">
            <v>0.375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4"/>
  <sheetViews>
    <sheetView view="pageBreakPreview" zoomScale="55" zoomScaleNormal="55" workbookViewId="0">
      <selection activeCell="U16" sqref="U16"/>
    </sheetView>
  </sheetViews>
  <sheetFormatPr defaultColWidth="12.6637168141593" defaultRowHeight="15.75" customHeight="1"/>
  <cols>
    <col min="1" max="1" width="4.16814159292035" style="56" customWidth="1"/>
    <col min="2" max="2" width="18.6637168141593" style="56" customWidth="1"/>
    <col min="3" max="3" width="26.3362831858407" style="56" customWidth="1"/>
    <col min="4" max="4" width="26.1681415929204" style="56" customWidth="1"/>
    <col min="5" max="5" width="21.5044247787611" style="56" customWidth="1"/>
    <col min="6" max="6" width="78.3274336283186" style="56" customWidth="1"/>
    <col min="7" max="7" width="10.8318584070796" style="56" customWidth="1"/>
    <col min="8" max="8" width="8.66371681415929" style="56" hidden="1" customWidth="1"/>
    <col min="9" max="14" width="12.5486725663717" style="56" customWidth="1"/>
    <col min="15" max="15" width="25.3362831858407" style="56" customWidth="1"/>
    <col min="16" max="18" width="8.66371681415929" style="56" customWidth="1"/>
    <col min="19" max="19" width="5.50442477876106" style="56" customWidth="1"/>
    <col min="20" max="20" width="8.66371681415929" style="56" customWidth="1"/>
    <col min="21" max="22" width="8.50442477876106" style="56" customWidth="1"/>
    <col min="23" max="23" width="6.66371681415929" style="56" customWidth="1"/>
    <col min="24" max="24" width="10.1681415929204" style="56" customWidth="1"/>
    <col min="25" max="25" width="28.6637168141593" style="56" customWidth="1"/>
    <col min="26" max="16384" width="12.6637168141593" style="56"/>
  </cols>
  <sheetData>
    <row r="1" s="56" customFormat="1" ht="30" customHeight="1" spans="1:26">
      <c r="A1" s="57" t="s">
        <v>0</v>
      </c>
      <c r="B1" s="58"/>
      <c r="C1" s="58"/>
      <c r="D1" s="59"/>
      <c r="E1" s="60" t="s">
        <v>1</v>
      </c>
      <c r="F1" s="61"/>
      <c r="G1" s="62" t="str">
        <f>'[1]Style Summary Cover Page'!E1</f>
        <v>BG5267</v>
      </c>
      <c r="H1" s="63"/>
      <c r="I1" s="117" t="s">
        <v>2</v>
      </c>
      <c r="J1" s="60"/>
      <c r="K1" s="62" t="s">
        <v>3</v>
      </c>
      <c r="L1" s="118"/>
      <c r="M1" s="118"/>
      <c r="N1" s="63"/>
      <c r="O1" s="119"/>
      <c r="P1" s="120"/>
      <c r="Q1" s="120"/>
      <c r="R1" s="120"/>
      <c r="S1" s="120"/>
      <c r="T1" s="120"/>
      <c r="U1" s="120"/>
      <c r="V1" s="120"/>
      <c r="W1" s="120"/>
      <c r="X1" s="120"/>
      <c r="Y1" s="145"/>
      <c r="Z1" s="145"/>
    </row>
    <row r="2" s="56" customFormat="1" customHeight="1" spans="1:26">
      <c r="A2" s="64" t="s">
        <v>4</v>
      </c>
      <c r="B2" s="65"/>
      <c r="C2" s="66" t="str">
        <f>'[1]Style Summary Cover Page'!B2</f>
        <v>MIA DRESS</v>
      </c>
      <c r="D2" s="67" t="s">
        <v>5</v>
      </c>
      <c r="E2" s="68" t="str">
        <f>'[1]Style Summary Cover Page'!D2</f>
        <v>SARAH PUNTER</v>
      </c>
      <c r="F2" s="68"/>
      <c r="G2" s="69"/>
      <c r="H2" s="70" t="s">
        <v>6</v>
      </c>
      <c r="I2" s="70"/>
      <c r="J2" s="70"/>
      <c r="K2" s="121" t="str">
        <f>'[1]Style Summary Cover Page'!I2</f>
        <v>MIA DRESS</v>
      </c>
      <c r="L2" s="122"/>
      <c r="M2" s="122"/>
      <c r="N2" s="123"/>
      <c r="O2" s="119"/>
      <c r="P2" s="124"/>
      <c r="Q2" s="124"/>
      <c r="R2" s="124"/>
      <c r="S2" s="124"/>
      <c r="T2" s="124"/>
      <c r="U2" s="124"/>
      <c r="V2" s="124"/>
      <c r="W2" s="124"/>
      <c r="X2" s="124"/>
      <c r="Y2" s="145"/>
      <c r="Z2" s="145"/>
    </row>
    <row r="3" s="56" customFormat="1" customHeight="1" spans="1:26">
      <c r="A3" s="71" t="s">
        <v>7</v>
      </c>
      <c r="B3" s="72"/>
      <c r="C3" s="73">
        <f>'[1]Style Summary Cover Page'!B3</f>
        <v>45525</v>
      </c>
      <c r="D3" s="74" t="s">
        <v>8</v>
      </c>
      <c r="E3" s="75" t="str">
        <f>'[1]Style Summary Cover Page'!D3</f>
        <v>SOPHIA S</v>
      </c>
      <c r="F3" s="75"/>
      <c r="G3" s="76"/>
      <c r="H3" s="77"/>
      <c r="I3" s="77"/>
      <c r="J3" s="77"/>
      <c r="K3" s="121"/>
      <c r="L3" s="122"/>
      <c r="M3" s="122"/>
      <c r="N3" s="123"/>
      <c r="O3" s="119"/>
      <c r="P3" s="124"/>
      <c r="Q3" s="124"/>
      <c r="R3" s="124"/>
      <c r="S3" s="124"/>
      <c r="T3" s="124"/>
      <c r="U3" s="124"/>
      <c r="V3" s="124"/>
      <c r="W3" s="124"/>
      <c r="X3" s="124"/>
      <c r="Y3" s="145"/>
      <c r="Z3" s="145"/>
    </row>
    <row r="4" s="56" customFormat="1" customHeight="1" spans="1:26">
      <c r="A4" s="71" t="s">
        <v>9</v>
      </c>
      <c r="B4" s="72"/>
      <c r="C4" s="78" t="str">
        <f>'[1]Style Summary Cover Page'!B4</f>
        <v>FALL 25</v>
      </c>
      <c r="D4" s="74" t="s">
        <v>10</v>
      </c>
      <c r="E4" s="75" t="s">
        <v>11</v>
      </c>
      <c r="F4" s="75"/>
      <c r="G4" s="79"/>
      <c r="H4" s="77"/>
      <c r="I4" s="77"/>
      <c r="J4" s="77"/>
      <c r="K4" s="125"/>
      <c r="L4" s="126"/>
      <c r="M4" s="126"/>
      <c r="N4" s="127"/>
      <c r="O4" s="119"/>
      <c r="P4" s="124"/>
      <c r="Q4" s="124"/>
      <c r="R4" s="124"/>
      <c r="S4" s="124"/>
      <c r="T4" s="124"/>
      <c r="U4" s="124"/>
      <c r="V4" s="124"/>
      <c r="W4" s="124"/>
      <c r="X4" s="124"/>
      <c r="Y4" s="145"/>
      <c r="Z4" s="145"/>
    </row>
    <row r="5" s="56" customFormat="1" customHeight="1" spans="1:26">
      <c r="A5" s="80" t="s">
        <v>12</v>
      </c>
      <c r="B5" s="81"/>
      <c r="C5" s="78" t="str">
        <f>'[1]Style Summary Cover Page'!B5</f>
        <v>XS-XXL</v>
      </c>
      <c r="D5" s="74" t="s">
        <v>13</v>
      </c>
      <c r="E5" s="75" t="str">
        <f>'[1]Style Summary Cover Page'!D5</f>
        <v>ANY AVAILABLE</v>
      </c>
      <c r="F5" s="75"/>
      <c r="G5" s="79"/>
      <c r="H5" s="82" t="s">
        <v>14</v>
      </c>
      <c r="I5" s="128"/>
      <c r="J5" s="129"/>
      <c r="K5" s="130" t="str">
        <f>'[1]Style Summary Cover Page'!I5</f>
        <v>NO</v>
      </c>
      <c r="L5" s="130"/>
      <c r="M5" s="130"/>
      <c r="N5" s="131"/>
      <c r="O5" s="119"/>
      <c r="P5" s="124"/>
      <c r="Q5" s="124"/>
      <c r="R5" s="124"/>
      <c r="S5" s="124"/>
      <c r="T5" s="124"/>
      <c r="U5" s="124"/>
      <c r="V5" s="124"/>
      <c r="W5" s="124"/>
      <c r="X5" s="124"/>
      <c r="Y5" s="145"/>
      <c r="Z5" s="145"/>
    </row>
    <row r="6" s="56" customFormat="1" customHeight="1" spans="1:26">
      <c r="A6" s="80" t="s">
        <v>15</v>
      </c>
      <c r="B6" s="81"/>
      <c r="C6" s="83" t="str">
        <f>'[1]Style Summary Cover Page'!B6</f>
        <v>SMALL</v>
      </c>
      <c r="D6" s="84" t="s">
        <v>16</v>
      </c>
      <c r="E6" s="85" t="str">
        <f>'[1]Style Summary Cover Page'!D6</f>
        <v>VELVET</v>
      </c>
      <c r="F6" s="85"/>
      <c r="G6" s="86"/>
      <c r="H6" s="87" t="s">
        <v>17</v>
      </c>
      <c r="I6" s="132"/>
      <c r="J6" s="133"/>
      <c r="K6" s="134" t="e">
        <f>'[1]Style Summary Cover Page'!I6</f>
        <v>#REF!</v>
      </c>
      <c r="L6" s="134"/>
      <c r="M6" s="134"/>
      <c r="N6" s="135"/>
      <c r="O6" s="119"/>
      <c r="P6" s="124"/>
      <c r="Q6" s="124"/>
      <c r="R6" s="124"/>
      <c r="S6" s="124"/>
      <c r="T6" s="124"/>
      <c r="U6" s="124"/>
      <c r="V6" s="124"/>
      <c r="W6" s="124"/>
      <c r="X6" s="146"/>
      <c r="Y6" s="145"/>
      <c r="Z6" s="145"/>
    </row>
    <row r="7" s="56" customFormat="1" customHeight="1" spans="1:26">
      <c r="A7" s="88"/>
      <c r="B7" s="89" t="s">
        <v>18</v>
      </c>
      <c r="C7" s="90"/>
      <c r="D7" s="90"/>
      <c r="E7" s="90"/>
      <c r="F7" s="90"/>
      <c r="G7" s="91" t="s">
        <v>19</v>
      </c>
      <c r="H7" s="91" t="s">
        <v>20</v>
      </c>
      <c r="I7" s="136" t="s">
        <v>21</v>
      </c>
      <c r="J7" s="137" t="s">
        <v>22</v>
      </c>
      <c r="K7" s="138" t="s">
        <v>23</v>
      </c>
      <c r="L7" s="136" t="s">
        <v>24</v>
      </c>
      <c r="M7" s="136" t="s">
        <v>25</v>
      </c>
      <c r="N7" s="136" t="s">
        <v>26</v>
      </c>
      <c r="O7" s="139" t="s">
        <v>27</v>
      </c>
      <c r="P7" s="140"/>
      <c r="Q7" s="147"/>
      <c r="R7" s="140"/>
      <c r="S7" s="140"/>
      <c r="T7" s="140"/>
      <c r="U7" s="148"/>
      <c r="V7" s="140"/>
      <c r="W7" s="140"/>
      <c r="X7" s="148"/>
      <c r="Y7" s="151"/>
      <c r="Z7" s="145"/>
    </row>
    <row r="8" s="56" customFormat="1" ht="15" customHeight="1" spans="1:26">
      <c r="A8" s="92"/>
      <c r="B8" s="93"/>
      <c r="C8" s="93"/>
      <c r="D8" s="93"/>
      <c r="E8" s="93"/>
      <c r="F8" s="93"/>
      <c r="G8" s="94"/>
      <c r="H8" s="94"/>
      <c r="I8" s="141"/>
      <c r="J8" s="141"/>
      <c r="K8" s="141"/>
      <c r="L8" s="141"/>
      <c r="M8" s="141"/>
      <c r="N8" s="141"/>
      <c r="O8" s="142"/>
      <c r="Q8" s="149"/>
      <c r="R8" s="147"/>
      <c r="S8" s="150"/>
      <c r="T8" s="151"/>
      <c r="U8" s="151"/>
      <c r="V8" s="151"/>
      <c r="W8" s="150"/>
      <c r="X8" s="151"/>
      <c r="Y8" s="151"/>
      <c r="Z8" s="145"/>
    </row>
    <row r="9" s="56" customFormat="1" ht="28" customHeight="1" spans="1:26">
      <c r="A9" s="95">
        <v>1</v>
      </c>
      <c r="B9" s="96" t="str">
        <f>'[1]SPEC SHEET'!A10</f>
        <v>CF BODICE  LENGTH - HPB TO WAIST SEAM</v>
      </c>
      <c r="C9" s="97"/>
      <c r="D9" s="97"/>
      <c r="E9" s="98"/>
      <c r="F9" s="99" t="s">
        <v>28</v>
      </c>
      <c r="G9" s="100">
        <v>44930</v>
      </c>
      <c r="H9" s="101">
        <f t="shared" ref="H9:H15" si="0">I9-0.25</f>
        <v>8.625</v>
      </c>
      <c r="I9" s="160">
        <f t="shared" ref="I9:I12" si="1">J9-0.125</f>
        <v>8.875</v>
      </c>
      <c r="J9" s="161">
        <f>'[1]SPEC SHEET'!R10</f>
        <v>9</v>
      </c>
      <c r="K9" s="160">
        <f t="shared" ref="K9:N9" si="2">J9+0.125</f>
        <v>9.125</v>
      </c>
      <c r="L9" s="160">
        <f t="shared" si="2"/>
        <v>9.25</v>
      </c>
      <c r="M9" s="160">
        <f t="shared" si="2"/>
        <v>9.375</v>
      </c>
      <c r="N9" s="160">
        <f t="shared" si="2"/>
        <v>9.5</v>
      </c>
      <c r="O9" s="144"/>
      <c r="Q9" s="152"/>
      <c r="R9" s="149"/>
      <c r="S9" s="153"/>
      <c r="T9" s="153"/>
      <c r="U9" s="153"/>
      <c r="V9" s="154"/>
      <c r="W9" s="153"/>
      <c r="X9" s="153"/>
      <c r="Y9" s="159"/>
      <c r="Z9" s="145"/>
    </row>
    <row r="10" s="56" customFormat="1" ht="28" customHeight="1" spans="1:26">
      <c r="A10" s="95">
        <f t="shared" ref="A10:A42" si="3">A9+1</f>
        <v>2</v>
      </c>
      <c r="B10" s="96" t="str">
        <f>'[1]SPEC SHEET'!A11</f>
        <v>FRONT BODICE PRINCESS SEAM LENGTH - ALONG SEAM</v>
      </c>
      <c r="C10" s="97"/>
      <c r="D10" s="97"/>
      <c r="E10" s="98"/>
      <c r="F10" s="102" t="s">
        <v>29</v>
      </c>
      <c r="G10" s="103">
        <v>44930</v>
      </c>
      <c r="H10" s="101">
        <f t="shared" si="0"/>
        <v>8.875</v>
      </c>
      <c r="I10" s="160">
        <f t="shared" ref="I10:I15" si="4">J10-0.25</f>
        <v>9.125</v>
      </c>
      <c r="J10" s="161">
        <f>'[1]SPEC SHEET'!R11</f>
        <v>9.375</v>
      </c>
      <c r="K10" s="160">
        <f t="shared" ref="K10:N10" si="5">J10+0.25</f>
        <v>9.625</v>
      </c>
      <c r="L10" s="160">
        <f t="shared" si="5"/>
        <v>9.875</v>
      </c>
      <c r="M10" s="160">
        <f t="shared" si="5"/>
        <v>10.125</v>
      </c>
      <c r="N10" s="160">
        <f t="shared" si="5"/>
        <v>10.375</v>
      </c>
      <c r="O10" s="144"/>
      <c r="Q10" s="152"/>
      <c r="R10" s="152"/>
      <c r="S10" s="153"/>
      <c r="T10" s="153"/>
      <c r="U10" s="153"/>
      <c r="V10" s="154"/>
      <c r="W10" s="153"/>
      <c r="X10" s="153"/>
      <c r="Y10" s="159"/>
      <c r="Z10" s="145"/>
    </row>
    <row r="11" s="56" customFormat="1" ht="28" customHeight="1" spans="1:26">
      <c r="A11" s="95">
        <f t="shared" si="3"/>
        <v>3</v>
      </c>
      <c r="B11" s="96" t="str">
        <f>'[1]SPEC SHEET'!A12</f>
        <v>SS BODICE  LENGTH - A/H EDGE TO WAIST SEAM</v>
      </c>
      <c r="C11" s="97"/>
      <c r="D11" s="97"/>
      <c r="E11" s="98"/>
      <c r="F11" s="104" t="s">
        <v>30</v>
      </c>
      <c r="G11" s="103">
        <v>44930</v>
      </c>
      <c r="H11" s="101">
        <f t="shared" si="0"/>
        <v>6.125</v>
      </c>
      <c r="I11" s="160">
        <f t="shared" si="1"/>
        <v>6.375</v>
      </c>
      <c r="J11" s="161">
        <f>'[1]SPEC SHEET'!R12</f>
        <v>6.5</v>
      </c>
      <c r="K11" s="160">
        <f t="shared" ref="K11:N11" si="6">J11+0.125</f>
        <v>6.625</v>
      </c>
      <c r="L11" s="160">
        <f t="shared" si="6"/>
        <v>6.75</v>
      </c>
      <c r="M11" s="160">
        <f t="shared" si="6"/>
        <v>6.875</v>
      </c>
      <c r="N11" s="160">
        <f t="shared" si="6"/>
        <v>7</v>
      </c>
      <c r="O11" s="144"/>
      <c r="Q11" s="152"/>
      <c r="R11" s="152"/>
      <c r="S11" s="153"/>
      <c r="T11" s="153"/>
      <c r="U11" s="153"/>
      <c r="V11" s="154"/>
      <c r="W11" s="153"/>
      <c r="X11" s="153"/>
      <c r="Y11" s="159"/>
      <c r="Z11" s="145"/>
    </row>
    <row r="12" s="56" customFormat="1" ht="28" customHeight="1" spans="1:26">
      <c r="A12" s="95">
        <f t="shared" si="3"/>
        <v>4</v>
      </c>
      <c r="B12" s="96" t="str">
        <f>'[1]SPEC SHEET'!A13</f>
        <v>CB BODICE LENGTH  - TOP EDGE TO WAIST SEAM </v>
      </c>
      <c r="C12" s="97"/>
      <c r="D12" s="97"/>
      <c r="E12" s="98"/>
      <c r="F12" s="104" t="s">
        <v>31</v>
      </c>
      <c r="G12" s="103">
        <v>44930</v>
      </c>
      <c r="H12" s="101">
        <f t="shared" si="0"/>
        <v>5.625</v>
      </c>
      <c r="I12" s="160">
        <f t="shared" si="1"/>
        <v>5.875</v>
      </c>
      <c r="J12" s="161">
        <f>'[1]SPEC SHEET'!R13</f>
        <v>6</v>
      </c>
      <c r="K12" s="160">
        <f t="shared" ref="K12:N12" si="7">J12+0.125</f>
        <v>6.125</v>
      </c>
      <c r="L12" s="160">
        <f t="shared" si="7"/>
        <v>6.25</v>
      </c>
      <c r="M12" s="160">
        <f t="shared" si="7"/>
        <v>6.375</v>
      </c>
      <c r="N12" s="160">
        <f t="shared" si="7"/>
        <v>6.5</v>
      </c>
      <c r="O12" s="144"/>
      <c r="Q12" s="152"/>
      <c r="R12" s="152"/>
      <c r="S12" s="153"/>
      <c r="T12" s="153"/>
      <c r="U12" s="153"/>
      <c r="V12" s="154"/>
      <c r="W12" s="153"/>
      <c r="X12" s="153"/>
      <c r="Y12" s="159"/>
      <c r="Z12" s="145"/>
    </row>
    <row r="13" s="56" customFormat="1" ht="28" customHeight="1" spans="1:26">
      <c r="A13" s="95">
        <f t="shared" si="3"/>
        <v>5</v>
      </c>
      <c r="B13" s="96" t="str">
        <f>'[1]SPEC SHEET'!A14</f>
        <v>CF SKIRT LENGTH  - WAIST SEAM  TO HEM EDGE </v>
      </c>
      <c r="C13" s="97"/>
      <c r="D13" s="97"/>
      <c r="E13" s="98"/>
      <c r="F13" s="104" t="s">
        <v>32</v>
      </c>
      <c r="G13" s="103">
        <v>45293</v>
      </c>
      <c r="H13" s="101">
        <f t="shared" si="0"/>
        <v>44</v>
      </c>
      <c r="I13" s="160">
        <f t="shared" si="4"/>
        <v>44.25</v>
      </c>
      <c r="J13" s="161">
        <f>'[1]SPEC SHEET'!R14</f>
        <v>44.5</v>
      </c>
      <c r="K13" s="160">
        <f t="shared" ref="K13:N13" si="8">J13+0.25</f>
        <v>44.75</v>
      </c>
      <c r="L13" s="160">
        <f t="shared" si="8"/>
        <v>45</v>
      </c>
      <c r="M13" s="160">
        <f t="shared" si="8"/>
        <v>45.25</v>
      </c>
      <c r="N13" s="160">
        <f t="shared" si="8"/>
        <v>45.5</v>
      </c>
      <c r="O13" s="144"/>
      <c r="Q13" s="149"/>
      <c r="R13" s="152"/>
      <c r="S13" s="153"/>
      <c r="T13" s="153"/>
      <c r="U13" s="153"/>
      <c r="V13" s="154"/>
      <c r="W13" s="153"/>
      <c r="X13" s="153"/>
      <c r="Y13" s="159"/>
      <c r="Z13" s="145"/>
    </row>
    <row r="14" s="56" customFormat="1" ht="28" customHeight="1" spans="1:26">
      <c r="A14" s="95">
        <f t="shared" si="3"/>
        <v>6</v>
      </c>
      <c r="B14" s="96" t="str">
        <f>'[1]SPEC SHEET'!A15</f>
        <v>SS SKIRT LENGTH FROM - WAIST SEAM  TO HEM EDGE </v>
      </c>
      <c r="C14" s="97"/>
      <c r="D14" s="97"/>
      <c r="E14" s="98"/>
      <c r="F14" s="104" t="s">
        <v>33</v>
      </c>
      <c r="G14" s="105">
        <v>45293</v>
      </c>
      <c r="H14" s="101">
        <f t="shared" si="0"/>
        <v>44</v>
      </c>
      <c r="I14" s="160">
        <f t="shared" si="4"/>
        <v>44.25</v>
      </c>
      <c r="J14" s="161">
        <f>'[1]SPEC SHEET'!R15</f>
        <v>44.5</v>
      </c>
      <c r="K14" s="160">
        <f t="shared" ref="K14:N14" si="9">J14+0.25</f>
        <v>44.75</v>
      </c>
      <c r="L14" s="160">
        <f t="shared" si="9"/>
        <v>45</v>
      </c>
      <c r="M14" s="160">
        <f t="shared" si="9"/>
        <v>45.25</v>
      </c>
      <c r="N14" s="160">
        <f t="shared" si="9"/>
        <v>45.5</v>
      </c>
      <c r="O14" s="144"/>
      <c r="Q14" s="149"/>
      <c r="R14" s="149"/>
      <c r="S14" s="153"/>
      <c r="T14" s="153"/>
      <c r="U14" s="153"/>
      <c r="V14" s="154"/>
      <c r="W14" s="153"/>
      <c r="X14" s="153"/>
      <c r="Y14" s="159"/>
      <c r="Z14" s="145"/>
    </row>
    <row r="15" s="56" customFormat="1" ht="28" customHeight="1" spans="1:26">
      <c r="A15" s="95">
        <f t="shared" si="3"/>
        <v>7</v>
      </c>
      <c r="B15" s="96" t="str">
        <f>'[1]SPEC SHEET'!A16</f>
        <v>CB SKIRT LENGTH - WAIST SEAM  TO HEM EDGE </v>
      </c>
      <c r="C15" s="97"/>
      <c r="D15" s="97"/>
      <c r="E15" s="98"/>
      <c r="F15" s="106" t="s">
        <v>34</v>
      </c>
      <c r="G15" s="107">
        <v>45293</v>
      </c>
      <c r="H15" s="101">
        <f t="shared" si="0"/>
        <v>44.5</v>
      </c>
      <c r="I15" s="160">
        <f t="shared" si="4"/>
        <v>44.75</v>
      </c>
      <c r="J15" s="161">
        <f>'[1]SPEC SHEET'!R16</f>
        <v>45</v>
      </c>
      <c r="K15" s="160">
        <f t="shared" ref="K15:N15" si="10">J15+0.25</f>
        <v>45.25</v>
      </c>
      <c r="L15" s="160">
        <f t="shared" si="10"/>
        <v>45.5</v>
      </c>
      <c r="M15" s="160">
        <f t="shared" si="10"/>
        <v>45.75</v>
      </c>
      <c r="N15" s="160">
        <f t="shared" si="10"/>
        <v>46</v>
      </c>
      <c r="O15" s="144"/>
      <c r="Q15" s="149"/>
      <c r="R15" s="149"/>
      <c r="S15" s="153"/>
      <c r="T15" s="153"/>
      <c r="U15" s="153"/>
      <c r="V15" s="154"/>
      <c r="W15" s="153"/>
      <c r="X15" s="153"/>
      <c r="Y15" s="159"/>
      <c r="Z15" s="145"/>
    </row>
    <row r="16" s="56" customFormat="1" ht="28" customHeight="1" spans="1:26">
      <c r="A16" s="95">
        <f t="shared" si="3"/>
        <v>8</v>
      </c>
      <c r="B16" s="96" t="str">
        <f>'[1]SPEC SHEET'!A17</f>
        <v>NECK WIDTH/ DISTANCE BETWEEN HPB - PRINCESS SEAMS</v>
      </c>
      <c r="C16" s="97"/>
      <c r="D16" s="97"/>
      <c r="E16" s="98"/>
      <c r="F16" s="99" t="s">
        <v>35</v>
      </c>
      <c r="G16" s="107">
        <v>45293</v>
      </c>
      <c r="H16" s="101">
        <f t="shared" ref="H16:H24" si="11">I16-0.5</f>
        <v>8.625</v>
      </c>
      <c r="I16" s="160">
        <f>J16-0.5</f>
        <v>9.125</v>
      </c>
      <c r="J16" s="161">
        <f>'[1]SPEC SHEET'!R17</f>
        <v>9.625</v>
      </c>
      <c r="K16" s="160">
        <f t="shared" ref="K16:N16" si="12">J16+0.5</f>
        <v>10.125</v>
      </c>
      <c r="L16" s="160">
        <f>K16+0.625</f>
        <v>10.75</v>
      </c>
      <c r="M16" s="160">
        <f t="shared" si="12"/>
        <v>11.25</v>
      </c>
      <c r="N16" s="160">
        <f t="shared" si="12"/>
        <v>11.75</v>
      </c>
      <c r="O16" s="144"/>
      <c r="Q16" s="149"/>
      <c r="R16" s="149"/>
      <c r="S16" s="153"/>
      <c r="T16" s="153"/>
      <c r="U16" s="153"/>
      <c r="V16" s="154"/>
      <c r="W16" s="153"/>
      <c r="X16" s="153"/>
      <c r="Y16" s="159"/>
      <c r="Z16" s="145"/>
    </row>
    <row r="17" s="56" customFormat="1" ht="28" customHeight="1" spans="1:26">
      <c r="A17" s="95">
        <f t="shared" si="3"/>
        <v>9</v>
      </c>
      <c r="B17" s="96" t="str">
        <f>'[1]SPEC SHEET'!A18</f>
        <v>CF NECK DROP - FROM HPB TO CF NECK EDGE</v>
      </c>
      <c r="C17" s="97"/>
      <c r="D17" s="97"/>
      <c r="E17" s="98"/>
      <c r="F17" s="99" t="s">
        <v>36</v>
      </c>
      <c r="G17" s="103">
        <v>45299</v>
      </c>
      <c r="H17" s="101">
        <f>I17-0.125</f>
        <v>0.5</v>
      </c>
      <c r="I17" s="160">
        <f>J17-0.125</f>
        <v>0.625</v>
      </c>
      <c r="J17" s="161">
        <f>'[1]SPEC SHEET'!R18</f>
        <v>0.75</v>
      </c>
      <c r="K17" s="160">
        <f t="shared" ref="K17:N17" si="13">J17+0.125</f>
        <v>0.875</v>
      </c>
      <c r="L17" s="160">
        <f t="shared" si="13"/>
        <v>1</v>
      </c>
      <c r="M17" s="160">
        <f t="shared" si="13"/>
        <v>1.125</v>
      </c>
      <c r="N17" s="160">
        <f t="shared" si="13"/>
        <v>1.25</v>
      </c>
      <c r="O17" s="144"/>
      <c r="Q17" s="149"/>
      <c r="R17" s="149"/>
      <c r="S17" s="153"/>
      <c r="T17" s="153"/>
      <c r="U17" s="153"/>
      <c r="V17" s="154"/>
      <c r="W17" s="153"/>
      <c r="X17" s="153"/>
      <c r="Y17" s="159"/>
      <c r="Z17" s="145"/>
    </row>
    <row r="18" s="56" customFormat="1" ht="28" customHeight="1" spans="1:26">
      <c r="A18" s="95">
        <f t="shared" si="3"/>
        <v>10</v>
      </c>
      <c r="B18" s="96" t="str">
        <f>'[1]SPEC SHEET'!A19</f>
        <v>FRONT TOP NECK EDGE - ALONG SEAM (SS TO SS )</v>
      </c>
      <c r="C18" s="97"/>
      <c r="D18" s="97"/>
      <c r="E18" s="98"/>
      <c r="F18" s="99" t="s">
        <v>37</v>
      </c>
      <c r="G18" s="103">
        <v>45359</v>
      </c>
      <c r="H18" s="101">
        <f>I18-0.375</f>
        <v>17.375</v>
      </c>
      <c r="I18" s="160">
        <f>J18-0.25</f>
        <v>17.75</v>
      </c>
      <c r="J18" s="161">
        <f>'[1]SPEC SHEET'!R19</f>
        <v>18</v>
      </c>
      <c r="K18" s="160">
        <f t="shared" ref="K18:N18" si="14">J18+0.25</f>
        <v>18.25</v>
      </c>
      <c r="L18" s="160">
        <f t="shared" si="14"/>
        <v>18.5</v>
      </c>
      <c r="M18" s="160">
        <f t="shared" si="14"/>
        <v>18.75</v>
      </c>
      <c r="N18" s="160">
        <f t="shared" si="14"/>
        <v>19</v>
      </c>
      <c r="O18" s="144"/>
      <c r="Q18" s="149"/>
      <c r="R18" s="149"/>
      <c r="S18" s="153"/>
      <c r="T18" s="153"/>
      <c r="U18" s="153"/>
      <c r="V18" s="154"/>
      <c r="W18" s="153"/>
      <c r="X18" s="153"/>
      <c r="Y18" s="159"/>
      <c r="Z18" s="145"/>
    </row>
    <row r="19" s="56" customFormat="1" ht="28" customHeight="1" spans="1:26">
      <c r="A19" s="95">
        <f t="shared" si="3"/>
        <v>11</v>
      </c>
      <c r="B19" s="96" t="str">
        <f>'[1]SPEC SHEET'!A20</f>
        <v>BACK TOP NECK EDGE ALONG SEAM (HALF)</v>
      </c>
      <c r="C19" s="97"/>
      <c r="D19" s="97"/>
      <c r="E19" s="98"/>
      <c r="F19" s="104" t="s">
        <v>38</v>
      </c>
      <c r="G19" s="103">
        <v>45295</v>
      </c>
      <c r="H19" s="101">
        <f>I19-0.25</f>
        <v>6.5</v>
      </c>
      <c r="I19" s="160">
        <f>J19-0.5</f>
        <v>6.75</v>
      </c>
      <c r="J19" s="161">
        <f>'[1]SPEC SHEET'!R20</f>
        <v>7.25</v>
      </c>
      <c r="K19" s="160">
        <f t="shared" ref="K19:N19" si="15">J19+0.5</f>
        <v>7.75</v>
      </c>
      <c r="L19" s="160">
        <f>K19+0.625</f>
        <v>8.375</v>
      </c>
      <c r="M19" s="160">
        <f t="shared" si="15"/>
        <v>8.875</v>
      </c>
      <c r="N19" s="160">
        <f t="shared" si="15"/>
        <v>9.375</v>
      </c>
      <c r="O19" s="144"/>
      <c r="Q19" s="152"/>
      <c r="R19" s="149"/>
      <c r="S19" s="153"/>
      <c r="T19" s="153"/>
      <c r="U19" s="153"/>
      <c r="V19" s="154"/>
      <c r="W19" s="153"/>
      <c r="X19" s="153"/>
      <c r="Y19" s="159"/>
      <c r="Z19" s="145"/>
    </row>
    <row r="20" s="56" customFormat="1" ht="28" customHeight="1" spans="1:26">
      <c r="A20" s="95">
        <f t="shared" si="3"/>
        <v>12</v>
      </c>
      <c r="B20" s="96" t="str">
        <f>'[1]SPEC SHEET'!A21</f>
        <v>CHEST CIRCUMFERENCE AT APEX - FROM CF TO CB ALONG NATURAL CURVES</v>
      </c>
      <c r="C20" s="97"/>
      <c r="D20" s="97"/>
      <c r="E20" s="98"/>
      <c r="F20" s="104" t="s">
        <v>39</v>
      </c>
      <c r="G20" s="103">
        <v>45293</v>
      </c>
      <c r="H20" s="101">
        <f t="shared" si="11"/>
        <v>29.5</v>
      </c>
      <c r="I20" s="160">
        <f t="shared" ref="I20:I24" si="16">J20-2</f>
        <v>30</v>
      </c>
      <c r="J20" s="161">
        <v>32</v>
      </c>
      <c r="K20" s="160">
        <f t="shared" ref="K20:N20" si="17">J20+2</f>
        <v>34</v>
      </c>
      <c r="L20" s="160">
        <f t="shared" ref="L20:L24" si="18">K20+2.5</f>
        <v>36.5</v>
      </c>
      <c r="M20" s="160">
        <f t="shared" si="17"/>
        <v>38.5</v>
      </c>
      <c r="N20" s="160">
        <f t="shared" si="17"/>
        <v>40.5</v>
      </c>
      <c r="O20" s="144"/>
      <c r="Q20" s="152"/>
      <c r="R20" s="152"/>
      <c r="S20" s="153"/>
      <c r="T20" s="153"/>
      <c r="U20" s="153"/>
      <c r="V20" s="154"/>
      <c r="W20" s="153"/>
      <c r="X20" s="153"/>
      <c r="Y20" s="159"/>
      <c r="Z20" s="145"/>
    </row>
    <row r="21" s="56" customFormat="1" ht="28" customHeight="1" spans="1:26">
      <c r="A21" s="95">
        <f t="shared" si="3"/>
        <v>13</v>
      </c>
      <c r="B21" s="96" t="str">
        <f>'[1]SPEC SHEET'!A22</f>
        <v>WAIST CIRCUMFERENCE  AT SEAM -  STRAIGHT ACROSS </v>
      </c>
      <c r="C21" s="97"/>
      <c r="D21" s="97"/>
      <c r="E21" s="98"/>
      <c r="F21" s="104" t="s">
        <v>40</v>
      </c>
      <c r="G21" s="103">
        <v>45293</v>
      </c>
      <c r="H21" s="101">
        <f t="shared" si="11"/>
        <v>25</v>
      </c>
      <c r="I21" s="160">
        <f t="shared" si="16"/>
        <v>25.5</v>
      </c>
      <c r="J21" s="161">
        <f>'[1]SPEC SHEET'!R22</f>
        <v>27.5</v>
      </c>
      <c r="K21" s="160">
        <f t="shared" ref="K21:N21" si="19">J21+2</f>
        <v>29.5</v>
      </c>
      <c r="L21" s="160">
        <f t="shared" si="18"/>
        <v>32</v>
      </c>
      <c r="M21" s="160">
        <f t="shared" si="19"/>
        <v>34</v>
      </c>
      <c r="N21" s="160">
        <f t="shared" si="19"/>
        <v>36</v>
      </c>
      <c r="O21" s="144"/>
      <c r="Q21" s="152"/>
      <c r="R21" s="152"/>
      <c r="S21" s="153"/>
      <c r="T21" s="153"/>
      <c r="U21" s="153"/>
      <c r="V21" s="154"/>
      <c r="W21" s="153"/>
      <c r="X21" s="153"/>
      <c r="Y21" s="159"/>
      <c r="Z21" s="145"/>
    </row>
    <row r="22" s="56" customFormat="1" ht="28" customHeight="1" spans="1:26">
      <c r="A22" s="95">
        <f t="shared" si="3"/>
        <v>14</v>
      </c>
      <c r="B22" s="96" t="str">
        <f>'[1]SPEC SHEET'!A23</f>
        <v>HIP CIRC. - 8 1/2" BELOW WAIST SM - STRAIGHT ACROSS (2PT MEASUREMENT)</v>
      </c>
      <c r="C22" s="97"/>
      <c r="D22" s="97"/>
      <c r="E22" s="98"/>
      <c r="F22" s="104" t="s">
        <v>41</v>
      </c>
      <c r="G22" s="103">
        <v>45293</v>
      </c>
      <c r="H22" s="101">
        <f t="shared" si="11"/>
        <v>34.5</v>
      </c>
      <c r="I22" s="160">
        <f t="shared" si="16"/>
        <v>35</v>
      </c>
      <c r="J22" s="161">
        <f>'[1]SPEC SHEET'!R23</f>
        <v>37</v>
      </c>
      <c r="K22" s="160">
        <f t="shared" ref="K22:N22" si="20">J22+2</f>
        <v>39</v>
      </c>
      <c r="L22" s="160">
        <f t="shared" si="18"/>
        <v>41.5</v>
      </c>
      <c r="M22" s="160">
        <f t="shared" si="20"/>
        <v>43.5</v>
      </c>
      <c r="N22" s="160">
        <f t="shared" si="20"/>
        <v>45.5</v>
      </c>
      <c r="O22" s="144"/>
      <c r="Q22" s="149"/>
      <c r="R22" s="152"/>
      <c r="S22" s="153"/>
      <c r="T22" s="154"/>
      <c r="U22" s="153"/>
      <c r="V22" s="154"/>
      <c r="W22" s="153"/>
      <c r="X22" s="153"/>
      <c r="Y22" s="159"/>
      <c r="Z22" s="145"/>
    </row>
    <row r="23" s="56" customFormat="1" ht="28" customHeight="1" spans="1:26">
      <c r="A23" s="95">
        <f t="shared" si="3"/>
        <v>15</v>
      </c>
      <c r="B23" s="96" t="str">
        <f>'[1]SPEC SHEET'!A24</f>
        <v>KNEE CIRC. -  14” BELOW WAIST SEAM - STRAIGHT ACROSS (2PT MEASUREMENT)</v>
      </c>
      <c r="C23" s="97"/>
      <c r="D23" s="97"/>
      <c r="E23" s="98"/>
      <c r="F23" s="104" t="s">
        <v>42</v>
      </c>
      <c r="G23" s="103">
        <v>45293</v>
      </c>
      <c r="H23" s="101">
        <f t="shared" si="11"/>
        <v>38.5</v>
      </c>
      <c r="I23" s="160">
        <f t="shared" si="16"/>
        <v>39</v>
      </c>
      <c r="J23" s="161">
        <f>'[1]SPEC SHEET'!R24</f>
        <v>41</v>
      </c>
      <c r="K23" s="160">
        <f t="shared" ref="K23:N23" si="21">J23+2</f>
        <v>43</v>
      </c>
      <c r="L23" s="160">
        <f t="shared" si="18"/>
        <v>45.5</v>
      </c>
      <c r="M23" s="160">
        <f t="shared" si="21"/>
        <v>47.5</v>
      </c>
      <c r="N23" s="160">
        <f t="shared" si="21"/>
        <v>49.5</v>
      </c>
      <c r="O23" s="144"/>
      <c r="Q23" s="155"/>
      <c r="R23" s="149"/>
      <c r="S23" s="153"/>
      <c r="T23" s="153"/>
      <c r="U23" s="153"/>
      <c r="V23" s="154"/>
      <c r="W23" s="153"/>
      <c r="X23" s="153"/>
      <c r="Y23" s="159"/>
      <c r="Z23" s="145"/>
    </row>
    <row r="24" s="56" customFormat="1" ht="28" customHeight="1" spans="1:26">
      <c r="A24" s="95">
        <f t="shared" si="3"/>
        <v>16</v>
      </c>
      <c r="B24" s="96" t="str">
        <f>'[1]SPEC SHEET'!A25</f>
        <v>SKIRT SWEEP (STRAIGHT ACROSS )  SLIT EDGES ALIGNED, FOLD TO SLIT EDGE </v>
      </c>
      <c r="C24" s="97"/>
      <c r="D24" s="97"/>
      <c r="E24" s="98"/>
      <c r="F24" s="104" t="s">
        <v>43</v>
      </c>
      <c r="G24" s="108">
        <v>44928</v>
      </c>
      <c r="H24" s="101">
        <f t="shared" si="11"/>
        <v>67.5</v>
      </c>
      <c r="I24" s="160">
        <f t="shared" si="16"/>
        <v>68</v>
      </c>
      <c r="J24" s="161">
        <f>'[1]SPEC SHEET'!R25</f>
        <v>70</v>
      </c>
      <c r="K24" s="160">
        <f t="shared" ref="K24:N24" si="22">J24+2</f>
        <v>72</v>
      </c>
      <c r="L24" s="160">
        <f t="shared" si="18"/>
        <v>74.5</v>
      </c>
      <c r="M24" s="160">
        <f t="shared" si="22"/>
        <v>76.5</v>
      </c>
      <c r="N24" s="160">
        <f t="shared" si="22"/>
        <v>78.5</v>
      </c>
      <c r="O24" s="144"/>
      <c r="Q24" s="155"/>
      <c r="R24" s="155"/>
      <c r="S24" s="153"/>
      <c r="T24" s="153"/>
      <c r="U24" s="153"/>
      <c r="V24" s="154"/>
      <c r="W24" s="153"/>
      <c r="X24" s="153"/>
      <c r="Y24" s="159"/>
      <c r="Z24" s="145"/>
    </row>
    <row r="25" s="56" customFormat="1" ht="28" customHeight="1" spans="1:26">
      <c r="A25" s="95">
        <f t="shared" si="3"/>
        <v>17</v>
      </c>
      <c r="B25" s="96" t="str">
        <f>'[1]SPEC SHEET'!A26</f>
        <v>SLIT LENGTH</v>
      </c>
      <c r="C25" s="97"/>
      <c r="D25" s="97"/>
      <c r="E25" s="98"/>
      <c r="F25" s="109" t="s">
        <v>44</v>
      </c>
      <c r="G25" s="110">
        <v>44930</v>
      </c>
      <c r="H25" s="101">
        <f>I25-0.25</f>
        <v>30.5</v>
      </c>
      <c r="I25" s="160">
        <f>J25-0.25</f>
        <v>30.75</v>
      </c>
      <c r="J25" s="161">
        <f>'[1]SPEC SHEET'!R26</f>
        <v>31</v>
      </c>
      <c r="K25" s="160">
        <f t="shared" ref="K25:N25" si="23">J25+0.25</f>
        <v>31.25</v>
      </c>
      <c r="L25" s="160">
        <f t="shared" si="23"/>
        <v>31.5</v>
      </c>
      <c r="M25" s="160">
        <f t="shared" si="23"/>
        <v>31.75</v>
      </c>
      <c r="N25" s="160">
        <f t="shared" si="23"/>
        <v>32</v>
      </c>
      <c r="O25" s="144"/>
      <c r="P25" s="145"/>
      <c r="Q25" s="155"/>
      <c r="R25" s="155"/>
      <c r="S25" s="153"/>
      <c r="T25" s="154"/>
      <c r="U25" s="153"/>
      <c r="V25" s="154"/>
      <c r="W25" s="153"/>
      <c r="X25" s="153"/>
      <c r="Y25" s="159"/>
      <c r="Z25" s="145"/>
    </row>
    <row r="26" s="56" customFormat="1" ht="28" customHeight="1" spans="1:26">
      <c r="A26" s="95">
        <f t="shared" si="3"/>
        <v>18</v>
      </c>
      <c r="B26" s="96" t="str">
        <f>'[1]SPEC SHEET'!A27</f>
        <v>BOTTOM COWL WIDTH - ALONG THE SEAM - EDGE TO EDGE</v>
      </c>
      <c r="C26" s="97"/>
      <c r="D26" s="97"/>
      <c r="E26" s="98"/>
      <c r="F26" s="111" t="s">
        <v>45</v>
      </c>
      <c r="G26" s="112">
        <v>0.25</v>
      </c>
      <c r="H26" s="101">
        <f>I26-0.25</f>
        <v>16.25</v>
      </c>
      <c r="I26" s="160">
        <f>J26-1</f>
        <v>16.5</v>
      </c>
      <c r="J26" s="161">
        <v>17.5</v>
      </c>
      <c r="K26" s="160">
        <f t="shared" ref="K26:N26" si="24">J26+1</f>
        <v>18.5</v>
      </c>
      <c r="L26" s="160">
        <f>K26+1.25</f>
        <v>19.75</v>
      </c>
      <c r="M26" s="160">
        <f t="shared" si="24"/>
        <v>20.75</v>
      </c>
      <c r="N26" s="160">
        <f t="shared" si="24"/>
        <v>21.75</v>
      </c>
      <c r="O26" s="144"/>
      <c r="P26" s="145"/>
      <c r="Q26" s="155"/>
      <c r="R26" s="155"/>
      <c r="S26" s="153"/>
      <c r="T26" s="153"/>
      <c r="U26" s="153"/>
      <c r="V26" s="154"/>
      <c r="W26" s="153"/>
      <c r="X26" s="153"/>
      <c r="Y26" s="159"/>
      <c r="Z26" s="145"/>
    </row>
    <row r="27" s="56" customFormat="1" ht="28" customHeight="1" spans="1:26">
      <c r="A27" s="95">
        <f t="shared" si="3"/>
        <v>19</v>
      </c>
      <c r="B27" s="96" t="str">
        <f>'[1]SPEC SHEET'!A28</f>
        <v>FINISHED COWL HEIGHT AT CENTER  FRONT - TOP EDGE TO SM</v>
      </c>
      <c r="C27" s="97"/>
      <c r="D27" s="97"/>
      <c r="E27" s="98"/>
      <c r="F27" s="111" t="s">
        <v>46</v>
      </c>
      <c r="G27" s="110">
        <v>45299</v>
      </c>
      <c r="H27" s="101">
        <f>I27-0.125</f>
        <v>4</v>
      </c>
      <c r="I27" s="160">
        <f>J27-0.125</f>
        <v>4.125</v>
      </c>
      <c r="J27" s="161">
        <f>'[1]SPEC SHEET'!R28</f>
        <v>4.25</v>
      </c>
      <c r="K27" s="160">
        <f t="shared" ref="K27:N27" si="25">J27+0.125</f>
        <v>4.375</v>
      </c>
      <c r="L27" s="160">
        <f t="shared" si="25"/>
        <v>4.5</v>
      </c>
      <c r="M27" s="160">
        <f t="shared" si="25"/>
        <v>4.625</v>
      </c>
      <c r="N27" s="160">
        <f t="shared" si="25"/>
        <v>4.75</v>
      </c>
      <c r="O27" s="144"/>
      <c r="P27" s="145"/>
      <c r="Q27" s="155"/>
      <c r="R27" s="155"/>
      <c r="S27" s="153"/>
      <c r="T27" s="153"/>
      <c r="U27" s="153"/>
      <c r="V27" s="154"/>
      <c r="W27" s="153"/>
      <c r="X27" s="153"/>
      <c r="Y27" s="159"/>
      <c r="Z27" s="145"/>
    </row>
    <row r="28" s="56" customFormat="1" ht="28" customHeight="1" spans="1:26">
      <c r="A28" s="95">
        <f t="shared" si="3"/>
        <v>20</v>
      </c>
      <c r="B28" s="96" t="str">
        <f>'[1]SPEC SHEET'!A29</f>
        <v>PLEAT PLACEMENT FROM STRAP JOIN</v>
      </c>
      <c r="C28" s="97"/>
      <c r="D28" s="97"/>
      <c r="E28" s="98"/>
      <c r="F28" s="111" t="s">
        <v>47</v>
      </c>
      <c r="G28" s="110">
        <v>45299</v>
      </c>
      <c r="H28" s="101">
        <f t="shared" ref="H28:H35" si="26">I28</f>
        <v>0.25</v>
      </c>
      <c r="I28" s="160">
        <f t="shared" ref="I28:I31" si="27">J28</f>
        <v>0.25</v>
      </c>
      <c r="J28" s="161">
        <f>'[1]SPEC SHEET'!R29</f>
        <v>0.25</v>
      </c>
      <c r="K28" s="160">
        <f t="shared" ref="K28:N28" si="28">J28</f>
        <v>0.25</v>
      </c>
      <c r="L28" s="160">
        <f t="shared" si="28"/>
        <v>0.25</v>
      </c>
      <c r="M28" s="160">
        <f t="shared" si="28"/>
        <v>0.25</v>
      </c>
      <c r="N28" s="160">
        <f t="shared" si="28"/>
        <v>0.25</v>
      </c>
      <c r="O28" s="144"/>
      <c r="P28" s="145"/>
      <c r="Q28" s="155"/>
      <c r="R28" s="155"/>
      <c r="S28" s="153"/>
      <c r="T28" s="153"/>
      <c r="U28" s="153"/>
      <c r="V28" s="154"/>
      <c r="W28" s="153"/>
      <c r="X28" s="153"/>
      <c r="Y28" s="159"/>
      <c r="Z28" s="145"/>
    </row>
    <row r="29" s="56" customFormat="1" ht="28" customHeight="1" spans="1:26">
      <c r="A29" s="95">
        <f t="shared" si="3"/>
        <v>21</v>
      </c>
      <c r="B29" s="96" t="str">
        <f>'[1]SPEC SHEET'!A30</f>
        <v>1ST PLEAT DEPTH</v>
      </c>
      <c r="C29" s="97"/>
      <c r="D29" s="97"/>
      <c r="E29" s="98"/>
      <c r="F29" s="111" t="s">
        <v>48</v>
      </c>
      <c r="G29" s="110">
        <v>45299</v>
      </c>
      <c r="H29" s="101">
        <f t="shared" si="26"/>
        <v>1.5</v>
      </c>
      <c r="I29" s="160">
        <f t="shared" si="27"/>
        <v>1.5</v>
      </c>
      <c r="J29" s="161">
        <f>'[1]SPEC SHEET'!R30</f>
        <v>1.5</v>
      </c>
      <c r="K29" s="160">
        <f t="shared" ref="K29:N29" si="29">J29</f>
        <v>1.5</v>
      </c>
      <c r="L29" s="160">
        <f t="shared" si="29"/>
        <v>1.5</v>
      </c>
      <c r="M29" s="160">
        <f t="shared" si="29"/>
        <v>1.5</v>
      </c>
      <c r="N29" s="160">
        <f t="shared" si="29"/>
        <v>1.5</v>
      </c>
      <c r="O29" s="144"/>
      <c r="P29" s="145"/>
      <c r="Q29" s="156"/>
      <c r="R29" s="155"/>
      <c r="S29" s="153"/>
      <c r="T29" s="153"/>
      <c r="U29" s="153"/>
      <c r="V29" s="154"/>
      <c r="W29" s="153"/>
      <c r="X29" s="153"/>
      <c r="Y29" s="159"/>
      <c r="Z29" s="145"/>
    </row>
    <row r="30" s="56" customFormat="1" ht="28" customHeight="1" spans="1:26">
      <c r="A30" s="95">
        <f t="shared" si="3"/>
        <v>22</v>
      </c>
      <c r="B30" s="96" t="str">
        <f>'[1]SPEC SHEET'!A31</f>
        <v>2ND PLEAT DEPTH</v>
      </c>
      <c r="C30" s="97"/>
      <c r="D30" s="97"/>
      <c r="E30" s="98"/>
      <c r="F30" s="111" t="s">
        <v>49</v>
      </c>
      <c r="G30" s="110">
        <v>45299</v>
      </c>
      <c r="H30" s="101">
        <f t="shared" si="26"/>
        <v>2</v>
      </c>
      <c r="I30" s="160">
        <f t="shared" si="27"/>
        <v>2</v>
      </c>
      <c r="J30" s="161">
        <f>'[1]SPEC SHEET'!R31</f>
        <v>2</v>
      </c>
      <c r="K30" s="160">
        <f t="shared" ref="K30:N30" si="30">J30</f>
        <v>2</v>
      </c>
      <c r="L30" s="160">
        <f t="shared" si="30"/>
        <v>2</v>
      </c>
      <c r="M30" s="160">
        <f t="shared" si="30"/>
        <v>2</v>
      </c>
      <c r="N30" s="160">
        <f t="shared" si="30"/>
        <v>2</v>
      </c>
      <c r="O30" s="144"/>
      <c r="P30" s="145"/>
      <c r="Q30" s="155"/>
      <c r="R30" s="156"/>
      <c r="S30" s="153"/>
      <c r="T30" s="153"/>
      <c r="U30" s="153"/>
      <c r="V30" s="154"/>
      <c r="W30" s="153"/>
      <c r="X30" s="153"/>
      <c r="Y30" s="159"/>
      <c r="Z30" s="145"/>
    </row>
    <row r="31" s="56" customFormat="1" ht="28" customHeight="1" spans="1:26">
      <c r="A31" s="95">
        <f t="shared" si="3"/>
        <v>23</v>
      </c>
      <c r="B31" s="96" t="str">
        <f>'[1]SPEC SHEET'!A32</f>
        <v>3RD PLEAT DEPTH</v>
      </c>
      <c r="C31" s="97"/>
      <c r="D31" s="97"/>
      <c r="E31" s="98"/>
      <c r="F31" s="111" t="s">
        <v>50</v>
      </c>
      <c r="G31" s="110">
        <v>45299</v>
      </c>
      <c r="H31" s="101">
        <f t="shared" si="26"/>
        <v>1.5</v>
      </c>
      <c r="I31" s="160">
        <f t="shared" si="27"/>
        <v>1.5</v>
      </c>
      <c r="J31" s="161">
        <f>'[1]SPEC SHEET'!R32</f>
        <v>1.5</v>
      </c>
      <c r="K31" s="160">
        <f t="shared" ref="K31:N31" si="31">J31</f>
        <v>1.5</v>
      </c>
      <c r="L31" s="160">
        <f t="shared" si="31"/>
        <v>1.5</v>
      </c>
      <c r="M31" s="160">
        <f t="shared" si="31"/>
        <v>1.5</v>
      </c>
      <c r="N31" s="160">
        <f t="shared" si="31"/>
        <v>1.5</v>
      </c>
      <c r="O31" s="144"/>
      <c r="P31" s="145"/>
      <c r="Q31" s="155"/>
      <c r="R31" s="156"/>
      <c r="S31" s="153"/>
      <c r="T31" s="153"/>
      <c r="U31" s="153"/>
      <c r="V31" s="154"/>
      <c r="W31" s="153"/>
      <c r="X31" s="153"/>
      <c r="Y31" s="159"/>
      <c r="Z31" s="145"/>
    </row>
    <row r="32" s="56" customFormat="1" ht="28" customHeight="1" spans="1:26">
      <c r="A32" s="95">
        <f t="shared" si="3"/>
        <v>24</v>
      </c>
      <c r="B32" s="96" t="str">
        <f>'[1]SPEC SHEET'!A33</f>
        <v>SLEEVE LENGTH- AT TOP EDGE</v>
      </c>
      <c r="C32" s="97"/>
      <c r="D32" s="97"/>
      <c r="E32" s="98"/>
      <c r="F32" s="111" t="s">
        <v>51</v>
      </c>
      <c r="G32" s="112">
        <v>0.125</v>
      </c>
      <c r="H32" s="101">
        <f t="shared" si="26"/>
        <v>13.875</v>
      </c>
      <c r="I32" s="160">
        <f>J32-0.375</f>
        <v>13.875</v>
      </c>
      <c r="J32" s="161">
        <f>'[1]SPEC SHEET'!R33</f>
        <v>14.25</v>
      </c>
      <c r="K32" s="160">
        <f t="shared" ref="K32:N32" si="32">J32+0.375</f>
        <v>14.625</v>
      </c>
      <c r="L32" s="160">
        <f t="shared" si="32"/>
        <v>15</v>
      </c>
      <c r="M32" s="160">
        <f t="shared" si="32"/>
        <v>15.375</v>
      </c>
      <c r="N32" s="160">
        <f t="shared" si="32"/>
        <v>15.75</v>
      </c>
      <c r="O32" s="144"/>
      <c r="P32" s="145"/>
      <c r="Q32" s="157"/>
      <c r="R32" s="155"/>
      <c r="S32" s="153"/>
      <c r="T32" s="153"/>
      <c r="U32" s="153"/>
      <c r="V32" s="154"/>
      <c r="W32" s="153"/>
      <c r="X32" s="153"/>
      <c r="Y32" s="159"/>
      <c r="Z32" s="145"/>
    </row>
    <row r="33" s="56" customFormat="1" ht="28" customHeight="1" spans="1:26">
      <c r="A33" s="95">
        <f t="shared" si="3"/>
        <v>25</v>
      </c>
      <c r="B33" s="96" t="str">
        <f>'[1]SPEC SHEET'!A34</f>
        <v>SLEEVE WIDTH AT CENTER EDGE TO EDGE</v>
      </c>
      <c r="C33" s="97"/>
      <c r="D33" s="97"/>
      <c r="E33" s="98"/>
      <c r="F33" s="109" t="s">
        <v>52</v>
      </c>
      <c r="G33" s="112">
        <v>0.125</v>
      </c>
      <c r="H33" s="101">
        <f t="shared" si="26"/>
        <v>3.375</v>
      </c>
      <c r="I33" s="160">
        <f>J33</f>
        <v>3.375</v>
      </c>
      <c r="J33" s="161">
        <f>'[1]SPEC SHEET'!R34</f>
        <v>3.375</v>
      </c>
      <c r="K33" s="160">
        <f t="shared" ref="K33:N33" si="33">J33</f>
        <v>3.375</v>
      </c>
      <c r="L33" s="160">
        <f t="shared" si="33"/>
        <v>3.375</v>
      </c>
      <c r="M33" s="160">
        <f t="shared" si="33"/>
        <v>3.375</v>
      </c>
      <c r="N33" s="160">
        <f t="shared" si="33"/>
        <v>3.375</v>
      </c>
      <c r="O33" s="144"/>
      <c r="P33" s="145"/>
      <c r="Q33" s="157"/>
      <c r="R33" s="155"/>
      <c r="S33" s="153"/>
      <c r="T33" s="153"/>
      <c r="U33" s="153"/>
      <c r="V33" s="154"/>
      <c r="W33" s="153"/>
      <c r="X33" s="153"/>
      <c r="Y33" s="159"/>
      <c r="Z33" s="145"/>
    </row>
    <row r="34" s="56" customFormat="1" ht="28" customHeight="1" spans="1:26">
      <c r="A34" s="95">
        <f t="shared" si="3"/>
        <v>26</v>
      </c>
      <c r="B34" s="96" t="str">
        <f>'[1]SPEC SHEET'!A35</f>
        <v>FRONT INNER SLEEVE  PLACEMENT FROM THE SIDE SEAM (CENTER OF THE BUTTON TO THE SIDE SEAM)</v>
      </c>
      <c r="C34" s="97"/>
      <c r="D34" s="97"/>
      <c r="E34" s="98"/>
      <c r="F34" s="109" t="s">
        <v>53</v>
      </c>
      <c r="G34" s="112">
        <v>0.125</v>
      </c>
      <c r="H34" s="101">
        <f t="shared" si="26"/>
        <v>1.9375</v>
      </c>
      <c r="I34" s="162">
        <f>J34-1/16</f>
        <v>1.9375</v>
      </c>
      <c r="J34" s="161">
        <f>'[1]SPEC SHEET'!R35</f>
        <v>2</v>
      </c>
      <c r="K34" s="162">
        <f t="shared" ref="K34:N34" si="34">J34+1/16</f>
        <v>2.0625</v>
      </c>
      <c r="L34" s="162">
        <f t="shared" si="34"/>
        <v>2.125</v>
      </c>
      <c r="M34" s="162">
        <f t="shared" si="34"/>
        <v>2.1875</v>
      </c>
      <c r="N34" s="162">
        <f t="shared" si="34"/>
        <v>2.25</v>
      </c>
      <c r="O34" s="144"/>
      <c r="P34" s="145"/>
      <c r="Q34" s="149"/>
      <c r="R34" s="157"/>
      <c r="S34" s="153"/>
      <c r="T34" s="153"/>
      <c r="U34" s="153"/>
      <c r="V34" s="154"/>
      <c r="W34" s="153"/>
      <c r="X34" s="153"/>
      <c r="Y34" s="159"/>
      <c r="Z34" s="145"/>
    </row>
    <row r="35" s="56" customFormat="1" ht="28" customHeight="1" spans="1:26">
      <c r="A35" s="95">
        <f t="shared" si="3"/>
        <v>27</v>
      </c>
      <c r="B35" s="96" t="str">
        <f>'[1]SPEC SHEET'!A36</f>
        <v>BACK INNER SLEEVE PLACEMENT FROM THE SIDE SEAM (CENTER OF THE BUTTON TO THE SIDE SEAM)</v>
      </c>
      <c r="C35" s="97"/>
      <c r="D35" s="97"/>
      <c r="E35" s="98"/>
      <c r="F35" s="109" t="s">
        <v>54</v>
      </c>
      <c r="G35" s="112">
        <v>0.125</v>
      </c>
      <c r="H35" s="101">
        <f t="shared" si="26"/>
        <v>1.3125</v>
      </c>
      <c r="I35" s="162">
        <f>J35-1/16</f>
        <v>1.3125</v>
      </c>
      <c r="J35" s="161">
        <f>'[1]SPEC SHEET'!R36</f>
        <v>1.375</v>
      </c>
      <c r="K35" s="162">
        <f t="shared" ref="K35:N35" si="35">J35+1/16</f>
        <v>1.4375</v>
      </c>
      <c r="L35" s="162">
        <f t="shared" si="35"/>
        <v>1.5</v>
      </c>
      <c r="M35" s="162">
        <f t="shared" si="35"/>
        <v>1.5625</v>
      </c>
      <c r="N35" s="162">
        <f t="shared" si="35"/>
        <v>1.625</v>
      </c>
      <c r="O35" s="144"/>
      <c r="P35" s="145"/>
      <c r="Q35" s="149"/>
      <c r="R35" s="157"/>
      <c r="S35" s="153"/>
      <c r="T35" s="153"/>
      <c r="U35" s="153"/>
      <c r="V35" s="154"/>
      <c r="W35" s="153"/>
      <c r="X35" s="153"/>
      <c r="Y35" s="159"/>
      <c r="Z35" s="145"/>
    </row>
    <row r="36" s="56" customFormat="1" ht="28" customHeight="1" spans="1:26">
      <c r="A36" s="95">
        <f t="shared" si="3"/>
        <v>28</v>
      </c>
      <c r="B36" s="96" t="str">
        <f>'[1]SPEC SHEET'!A37</f>
        <v>DISTANCE BETWEEN BACK  SHOULDER STRAP LOOPS</v>
      </c>
      <c r="C36" s="97"/>
      <c r="D36" s="97"/>
      <c r="E36" s="98"/>
      <c r="F36" s="99" t="s">
        <v>55</v>
      </c>
      <c r="G36" s="112">
        <v>0.125</v>
      </c>
      <c r="H36" s="101">
        <f>I36-0.125</f>
        <v>6.625</v>
      </c>
      <c r="I36" s="160">
        <f>J36-0.5</f>
        <v>6.75</v>
      </c>
      <c r="J36" s="161">
        <f>'[1]SPEC SHEET'!R37</f>
        <v>7.25</v>
      </c>
      <c r="K36" s="160">
        <f>J36+0.25</f>
        <v>7.5</v>
      </c>
      <c r="L36" s="160">
        <f>K36+0.625</f>
        <v>8.125</v>
      </c>
      <c r="M36" s="160">
        <f>L36+0.125</f>
        <v>8.25</v>
      </c>
      <c r="N36" s="160">
        <f>M36+0.125</f>
        <v>8.375</v>
      </c>
      <c r="O36" s="144"/>
      <c r="Q36" s="149"/>
      <c r="R36" s="149"/>
      <c r="S36" s="153"/>
      <c r="T36" s="153"/>
      <c r="U36" s="153"/>
      <c r="V36" s="154"/>
      <c r="W36" s="153"/>
      <c r="X36" s="153"/>
      <c r="Y36" s="159"/>
      <c r="Z36" s="145"/>
    </row>
    <row r="37" s="56" customFormat="1" ht="28" customHeight="1" spans="1:26">
      <c r="A37" s="95">
        <f t="shared" si="3"/>
        <v>29</v>
      </c>
      <c r="B37" s="96" t="str">
        <f>'[1]SPEC SHEET'!A38</f>
        <v>DETACHABLE  SHOULDER STRAP LENGTH - INCL. 2" ADJUSTABLE (OVERLAP)</v>
      </c>
      <c r="C37" s="97"/>
      <c r="D37" s="97"/>
      <c r="E37" s="98"/>
      <c r="F37" s="99" t="s">
        <v>56</v>
      </c>
      <c r="G37" s="113">
        <v>0.25</v>
      </c>
      <c r="H37" s="101">
        <f>I37-0.5</f>
        <v>14.25</v>
      </c>
      <c r="I37" s="160">
        <f>J37-0.25</f>
        <v>14.75</v>
      </c>
      <c r="J37" s="161">
        <f>'[1]SPEC SHEET'!R38</f>
        <v>15</v>
      </c>
      <c r="K37" s="160">
        <f t="shared" ref="K37:N37" si="36">J37+0.5</f>
        <v>15.5</v>
      </c>
      <c r="L37" s="160">
        <f>K37+0.625</f>
        <v>16.125</v>
      </c>
      <c r="M37" s="160">
        <f t="shared" si="36"/>
        <v>16.625</v>
      </c>
      <c r="N37" s="160">
        <f t="shared" si="36"/>
        <v>17.125</v>
      </c>
      <c r="O37" s="144"/>
      <c r="Q37" s="149"/>
      <c r="R37" s="149"/>
      <c r="S37" s="153"/>
      <c r="T37" s="153"/>
      <c r="U37" s="153"/>
      <c r="V37" s="154"/>
      <c r="W37" s="153"/>
      <c r="X37" s="153"/>
      <c r="Y37" s="159"/>
      <c r="Z37" s="145"/>
    </row>
    <row r="38" s="56" customFormat="1" ht="28" customHeight="1" spans="1:26">
      <c r="A38" s="95">
        <f t="shared" si="3"/>
        <v>30</v>
      </c>
      <c r="B38" s="96" t="str">
        <f>'[1]SPEC SHEET'!A39</f>
        <v>SHOULDER STRAP WIDTH</v>
      </c>
      <c r="C38" s="97"/>
      <c r="D38" s="97"/>
      <c r="E38" s="98"/>
      <c r="F38" s="106" t="s">
        <v>57</v>
      </c>
      <c r="G38" s="114">
        <v>0</v>
      </c>
      <c r="H38" s="101">
        <f t="shared" ref="H38:H42" si="37">I38</f>
        <v>0.25</v>
      </c>
      <c r="I38" s="160">
        <f t="shared" ref="I38:I42" si="38">J38</f>
        <v>0.25</v>
      </c>
      <c r="J38" s="161">
        <f>'[1]SPEC SHEET'!R39</f>
        <v>0.25</v>
      </c>
      <c r="K38" s="161">
        <f t="shared" ref="K38:N38" si="39">J38+0.25</f>
        <v>0.5</v>
      </c>
      <c r="L38" s="161">
        <f t="shared" si="39"/>
        <v>0.75</v>
      </c>
      <c r="M38" s="161">
        <f t="shared" si="39"/>
        <v>1</v>
      </c>
      <c r="N38" s="161">
        <f t="shared" si="39"/>
        <v>1.25</v>
      </c>
      <c r="O38" s="144"/>
      <c r="Q38" s="149"/>
      <c r="R38" s="149"/>
      <c r="S38" s="153"/>
      <c r="T38" s="153"/>
      <c r="U38" s="153"/>
      <c r="V38" s="158"/>
      <c r="W38" s="153"/>
      <c r="X38" s="153"/>
      <c r="Y38" s="159"/>
      <c r="Z38" s="145"/>
    </row>
    <row r="39" s="56" customFormat="1" ht="28" customHeight="1" spans="1:26">
      <c r="A39" s="95">
        <f t="shared" si="3"/>
        <v>31</v>
      </c>
      <c r="B39" s="96" t="str">
        <f>'[1]SPEC SHEET'!A40</f>
        <v>LENGTH OF SHOULDER STRAP ADJUSTABLE  (OVERLAP)</v>
      </c>
      <c r="C39" s="97"/>
      <c r="D39" s="97"/>
      <c r="E39" s="98"/>
      <c r="F39" s="104" t="s">
        <v>58</v>
      </c>
      <c r="G39" s="113">
        <v>0.25</v>
      </c>
      <c r="H39" s="101">
        <f>I39-0.25</f>
        <v>2.25</v>
      </c>
      <c r="I39" s="160">
        <f t="shared" si="38"/>
        <v>2.5</v>
      </c>
      <c r="J39" s="161">
        <v>2.5</v>
      </c>
      <c r="K39" s="160">
        <f t="shared" ref="K39:N39" si="40">J39</f>
        <v>2.5</v>
      </c>
      <c r="L39" s="160">
        <f t="shared" si="40"/>
        <v>2.5</v>
      </c>
      <c r="M39" s="160">
        <f t="shared" si="40"/>
        <v>2.5</v>
      </c>
      <c r="N39" s="160">
        <f t="shared" si="40"/>
        <v>2.5</v>
      </c>
      <c r="O39" s="144"/>
      <c r="Q39" s="149"/>
      <c r="R39" s="149"/>
      <c r="S39" s="153"/>
      <c r="T39" s="153"/>
      <c r="U39" s="153"/>
      <c r="V39" s="158"/>
      <c r="W39" s="153"/>
      <c r="X39" s="153"/>
      <c r="Y39" s="159"/>
      <c r="Z39" s="145"/>
    </row>
    <row r="40" s="56" customFormat="1" ht="28" customHeight="1" spans="1:26">
      <c r="A40" s="95">
        <f t="shared" si="3"/>
        <v>32</v>
      </c>
      <c r="B40" s="96" t="str">
        <f>'[1]SPEC SHEET'!A41</f>
        <v>ZIPPER LENGTH</v>
      </c>
      <c r="C40" s="97"/>
      <c r="D40" s="97"/>
      <c r="E40" s="98"/>
      <c r="F40" s="106" t="s">
        <v>59</v>
      </c>
      <c r="G40" s="115">
        <v>0.25</v>
      </c>
      <c r="H40" s="101">
        <f>I40-0.5</f>
        <v>11.5</v>
      </c>
      <c r="I40" s="160">
        <f t="shared" si="38"/>
        <v>12</v>
      </c>
      <c r="J40" s="161">
        <f>'[1]SPEC SHEET'!R41</f>
        <v>12</v>
      </c>
      <c r="K40" s="160">
        <f>J40</f>
        <v>12</v>
      </c>
      <c r="L40" s="160">
        <f>K40+0.25</f>
        <v>12.25</v>
      </c>
      <c r="M40" s="160">
        <f>L40</f>
        <v>12.25</v>
      </c>
      <c r="N40" s="160">
        <f>M40+0.25</f>
        <v>12.5</v>
      </c>
      <c r="O40" s="144"/>
      <c r="Q40" s="149"/>
      <c r="R40" s="149"/>
      <c r="S40" s="153"/>
      <c r="T40" s="153"/>
      <c r="U40" s="153"/>
      <c r="V40" s="158"/>
      <c r="W40" s="153"/>
      <c r="X40" s="153"/>
      <c r="Y40" s="159"/>
      <c r="Z40" s="145"/>
    </row>
    <row r="41" s="56" customFormat="1" ht="28" customHeight="1" spans="1:26">
      <c r="A41" s="95">
        <f t="shared" si="3"/>
        <v>33</v>
      </c>
      <c r="B41" s="96" t="str">
        <f>'[1]SPEC SHEET'!A42</f>
        <v>HEM HEIGHT</v>
      </c>
      <c r="C41" s="97"/>
      <c r="D41" s="97"/>
      <c r="E41" s="98"/>
      <c r="F41" s="106" t="s">
        <v>60</v>
      </c>
      <c r="G41" s="114">
        <v>0</v>
      </c>
      <c r="H41" s="101">
        <f t="shared" si="37"/>
        <v>0.125</v>
      </c>
      <c r="I41" s="160">
        <f t="shared" si="38"/>
        <v>0.125</v>
      </c>
      <c r="J41" s="161">
        <v>0.125</v>
      </c>
      <c r="K41" s="160">
        <f t="shared" ref="K41:N41" si="41">J41</f>
        <v>0.125</v>
      </c>
      <c r="L41" s="160">
        <f t="shared" si="41"/>
        <v>0.125</v>
      </c>
      <c r="M41" s="160">
        <f t="shared" si="41"/>
        <v>0.125</v>
      </c>
      <c r="N41" s="160">
        <f t="shared" si="41"/>
        <v>0.125</v>
      </c>
      <c r="O41" s="144"/>
      <c r="Q41" s="149"/>
      <c r="R41" s="149"/>
      <c r="S41" s="153"/>
      <c r="T41" s="153"/>
      <c r="U41" s="153"/>
      <c r="V41" s="158"/>
      <c r="W41" s="153"/>
      <c r="X41" s="153"/>
      <c r="Y41" s="159"/>
      <c r="Z41" s="145"/>
    </row>
    <row r="42" s="56" customFormat="1" ht="28" customHeight="1" spans="1:26">
      <c r="A42" s="95">
        <f t="shared" si="3"/>
        <v>34</v>
      </c>
      <c r="B42" s="96" t="str">
        <f>'[1]SPEC SHEET'!A43</f>
        <v>INTERIOR GRIPPER TAPE HEIGHT</v>
      </c>
      <c r="C42" s="97"/>
      <c r="D42" s="97"/>
      <c r="E42" s="98"/>
      <c r="F42" s="116" t="s">
        <v>61</v>
      </c>
      <c r="G42" s="114">
        <v>0</v>
      </c>
      <c r="H42" s="101">
        <f t="shared" si="37"/>
        <v>0.375</v>
      </c>
      <c r="I42" s="160">
        <f t="shared" si="38"/>
        <v>0.375</v>
      </c>
      <c r="J42" s="161">
        <f>'[1]SPEC SHEET'!R43</f>
        <v>0.375</v>
      </c>
      <c r="K42" s="160">
        <f t="shared" ref="K42:N42" si="42">J42</f>
        <v>0.375</v>
      </c>
      <c r="L42" s="160">
        <f t="shared" si="42"/>
        <v>0.375</v>
      </c>
      <c r="M42" s="160">
        <f t="shared" si="42"/>
        <v>0.375</v>
      </c>
      <c r="N42" s="160">
        <f t="shared" si="42"/>
        <v>0.375</v>
      </c>
      <c r="O42" s="144"/>
      <c r="R42" s="149"/>
      <c r="S42" s="153"/>
      <c r="T42" s="153"/>
      <c r="U42" s="153"/>
      <c r="V42" s="158"/>
      <c r="W42" s="153"/>
      <c r="X42" s="153"/>
      <c r="Y42" s="159"/>
      <c r="Z42" s="145"/>
    </row>
    <row r="43" s="56" customFormat="1" customHeight="1" spans="14:26"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</row>
    <row r="44" s="56" customFormat="1" customHeight="1" spans="14:26"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</row>
    <row r="45" s="56" customFormat="1" customHeight="1" spans="14:26"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</row>
    <row r="46" s="56" customFormat="1" customHeight="1" spans="14:26"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</row>
    <row r="47" s="56" customFormat="1" customHeight="1" spans="14:26"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</row>
    <row r="48" s="56" customFormat="1" customHeight="1" spans="14:26"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</row>
    <row r="49" s="56" customFormat="1" customHeight="1" spans="14:26"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</row>
    <row r="50" s="56" customFormat="1" customHeight="1" spans="14:26"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</row>
    <row r="51" s="56" customFormat="1" customHeight="1" spans="14:26"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</row>
    <row r="52" s="56" customFormat="1" customHeight="1" spans="14:26"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</row>
    <row r="53" s="56" customFormat="1" customHeight="1" spans="14:26"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</row>
    <row r="54" s="56" customFormat="1" customHeight="1" spans="14:26"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</row>
  </sheetData>
  <mergeCells count="65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G7:G8"/>
    <mergeCell ref="H7:H8"/>
    <mergeCell ref="I7:I8"/>
    <mergeCell ref="J7:J8"/>
    <mergeCell ref="K7:K8"/>
    <mergeCell ref="L7:L8"/>
    <mergeCell ref="M7:M8"/>
    <mergeCell ref="N7:N8"/>
    <mergeCell ref="O1:O6"/>
    <mergeCell ref="O7:O8"/>
    <mergeCell ref="H2:J4"/>
    <mergeCell ref="K2:N4"/>
    <mergeCell ref="B7:E8"/>
  </mergeCells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00694444444445" right="0.700694444444445" top="0.357638888888889" bottom="0.357638888888889" header="0.298611111111111" footer="0.298611111111111"/>
  <pageSetup paperSize="9" scale="4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4"/>
  <sheetViews>
    <sheetView view="pageBreakPreview" zoomScale="55" zoomScaleNormal="55" topLeftCell="A21" workbookViewId="0">
      <selection activeCell="D53" sqref="D53"/>
    </sheetView>
  </sheetViews>
  <sheetFormatPr defaultColWidth="12.6637168141593" defaultRowHeight="15.75" customHeight="1"/>
  <cols>
    <col min="1" max="1" width="4.16814159292035" style="56" customWidth="1"/>
    <col min="2" max="2" width="18.6637168141593" style="56" customWidth="1"/>
    <col min="3" max="3" width="26.3362831858407" style="56" customWidth="1"/>
    <col min="4" max="4" width="26.1681415929204" style="56" customWidth="1"/>
    <col min="5" max="5" width="21.5044247787611" style="56" customWidth="1"/>
    <col min="6" max="6" width="78.3274336283186" style="56" customWidth="1"/>
    <col min="7" max="7" width="10.8318584070796" style="56" customWidth="1"/>
    <col min="8" max="8" width="8.66371681415929" style="56" hidden="1" customWidth="1"/>
    <col min="9" max="14" width="12.5486725663717" style="56" customWidth="1"/>
    <col min="15" max="15" width="25.3362831858407" style="56" customWidth="1"/>
    <col min="16" max="18" width="8.66371681415929" style="56" customWidth="1"/>
    <col min="19" max="19" width="5.50442477876106" style="56" customWidth="1"/>
    <col min="20" max="20" width="8.66371681415929" style="56" customWidth="1"/>
    <col min="21" max="22" width="8.50442477876106" style="56" customWidth="1"/>
    <col min="23" max="23" width="6.66371681415929" style="56" customWidth="1"/>
    <col min="24" max="24" width="10.1681415929204" style="56" customWidth="1"/>
    <col min="25" max="25" width="28.6637168141593" style="56" customWidth="1"/>
    <col min="26" max="16384" width="12.6637168141593" style="56"/>
  </cols>
  <sheetData>
    <row r="1" s="56" customFormat="1" ht="30" customHeight="1" spans="1:26">
      <c r="A1" s="57" t="s">
        <v>0</v>
      </c>
      <c r="B1" s="58"/>
      <c r="C1" s="58"/>
      <c r="D1" s="59"/>
      <c r="E1" s="60" t="s">
        <v>1</v>
      </c>
      <c r="F1" s="61"/>
      <c r="G1" s="62" t="str">
        <f>'[1]Style Summary Cover Page'!E1</f>
        <v>BG5267</v>
      </c>
      <c r="H1" s="63"/>
      <c r="I1" s="117" t="s">
        <v>2</v>
      </c>
      <c r="J1" s="60"/>
      <c r="K1" s="62" t="s">
        <v>3</v>
      </c>
      <c r="L1" s="118"/>
      <c r="M1" s="118"/>
      <c r="N1" s="63"/>
      <c r="O1" s="119"/>
      <c r="P1" s="120"/>
      <c r="Q1" s="120"/>
      <c r="R1" s="120"/>
      <c r="S1" s="120"/>
      <c r="T1" s="120"/>
      <c r="U1" s="120"/>
      <c r="V1" s="120"/>
      <c r="W1" s="120"/>
      <c r="X1" s="120"/>
      <c r="Y1" s="145"/>
      <c r="Z1" s="145"/>
    </row>
    <row r="2" s="56" customFormat="1" customHeight="1" spans="1:26">
      <c r="A2" s="64" t="s">
        <v>4</v>
      </c>
      <c r="B2" s="65"/>
      <c r="C2" s="66" t="str">
        <f>'[1]Style Summary Cover Page'!B2</f>
        <v>MIA DRESS</v>
      </c>
      <c r="D2" s="67" t="s">
        <v>5</v>
      </c>
      <c r="E2" s="68" t="str">
        <f>'[1]Style Summary Cover Page'!D2</f>
        <v>SARAH PUNTER</v>
      </c>
      <c r="F2" s="68"/>
      <c r="G2" s="69"/>
      <c r="H2" s="70" t="s">
        <v>6</v>
      </c>
      <c r="I2" s="70"/>
      <c r="J2" s="70"/>
      <c r="K2" s="121" t="str">
        <f>'[1]Style Summary Cover Page'!I2</f>
        <v>MIA DRESS</v>
      </c>
      <c r="L2" s="122"/>
      <c r="M2" s="122"/>
      <c r="N2" s="123"/>
      <c r="O2" s="119"/>
      <c r="P2" s="124"/>
      <c r="Q2" s="124"/>
      <c r="R2" s="124"/>
      <c r="S2" s="124"/>
      <c r="T2" s="124"/>
      <c r="U2" s="124"/>
      <c r="V2" s="124"/>
      <c r="W2" s="124"/>
      <c r="X2" s="124"/>
      <c r="Y2" s="145"/>
      <c r="Z2" s="145"/>
    </row>
    <row r="3" s="56" customFormat="1" customHeight="1" spans="1:26">
      <c r="A3" s="71" t="s">
        <v>7</v>
      </c>
      <c r="B3" s="72"/>
      <c r="C3" s="73">
        <f>'[1]Style Summary Cover Page'!B3</f>
        <v>45525</v>
      </c>
      <c r="D3" s="74" t="s">
        <v>8</v>
      </c>
      <c r="E3" s="75" t="str">
        <f>'[1]Style Summary Cover Page'!D3</f>
        <v>SOPHIA S</v>
      </c>
      <c r="F3" s="75"/>
      <c r="G3" s="76"/>
      <c r="H3" s="77"/>
      <c r="I3" s="77"/>
      <c r="J3" s="77"/>
      <c r="K3" s="121"/>
      <c r="L3" s="122"/>
      <c r="M3" s="122"/>
      <c r="N3" s="123"/>
      <c r="O3" s="119"/>
      <c r="P3" s="124"/>
      <c r="Q3" s="124"/>
      <c r="R3" s="124"/>
      <c r="S3" s="124"/>
      <c r="T3" s="124"/>
      <c r="U3" s="124"/>
      <c r="V3" s="124"/>
      <c r="W3" s="124"/>
      <c r="X3" s="124"/>
      <c r="Y3" s="145"/>
      <c r="Z3" s="145"/>
    </row>
    <row r="4" s="56" customFormat="1" customHeight="1" spans="1:26">
      <c r="A4" s="71" t="s">
        <v>9</v>
      </c>
      <c r="B4" s="72"/>
      <c r="C4" s="78" t="str">
        <f>'[1]Style Summary Cover Page'!B4</f>
        <v>FALL 25</v>
      </c>
      <c r="D4" s="74" t="s">
        <v>10</v>
      </c>
      <c r="E4" s="75" t="s">
        <v>11</v>
      </c>
      <c r="F4" s="75"/>
      <c r="G4" s="79"/>
      <c r="H4" s="77"/>
      <c r="I4" s="77"/>
      <c r="J4" s="77"/>
      <c r="K4" s="125"/>
      <c r="L4" s="126"/>
      <c r="M4" s="126"/>
      <c r="N4" s="127"/>
      <c r="O4" s="119"/>
      <c r="P4" s="124"/>
      <c r="Q4" s="124"/>
      <c r="R4" s="124"/>
      <c r="S4" s="124"/>
      <c r="T4" s="124"/>
      <c r="U4" s="124"/>
      <c r="V4" s="124"/>
      <c r="W4" s="124"/>
      <c r="X4" s="124"/>
      <c r="Y4" s="145"/>
      <c r="Z4" s="145"/>
    </row>
    <row r="5" s="56" customFormat="1" customHeight="1" spans="1:26">
      <c r="A5" s="80" t="s">
        <v>12</v>
      </c>
      <c r="B5" s="81"/>
      <c r="C5" s="78" t="str">
        <f>'[1]Style Summary Cover Page'!B5</f>
        <v>XS-XXL</v>
      </c>
      <c r="D5" s="74" t="s">
        <v>13</v>
      </c>
      <c r="E5" s="75" t="str">
        <f>'[1]Style Summary Cover Page'!D5</f>
        <v>ANY AVAILABLE</v>
      </c>
      <c r="F5" s="75"/>
      <c r="G5" s="79"/>
      <c r="H5" s="82" t="s">
        <v>14</v>
      </c>
      <c r="I5" s="128"/>
      <c r="J5" s="129"/>
      <c r="K5" s="130" t="str">
        <f>'[1]Style Summary Cover Page'!I5</f>
        <v>NO</v>
      </c>
      <c r="L5" s="130"/>
      <c r="M5" s="130"/>
      <c r="N5" s="131"/>
      <c r="O5" s="119"/>
      <c r="P5" s="124"/>
      <c r="Q5" s="124"/>
      <c r="R5" s="124"/>
      <c r="S5" s="124"/>
      <c r="T5" s="124"/>
      <c r="U5" s="124"/>
      <c r="V5" s="124"/>
      <c r="W5" s="124"/>
      <c r="X5" s="124"/>
      <c r="Y5" s="145"/>
      <c r="Z5" s="145"/>
    </row>
    <row r="6" s="56" customFormat="1" customHeight="1" spans="1:26">
      <c r="A6" s="80" t="s">
        <v>15</v>
      </c>
      <c r="B6" s="81"/>
      <c r="C6" s="83" t="str">
        <f>'[1]Style Summary Cover Page'!B6</f>
        <v>SMALL</v>
      </c>
      <c r="D6" s="84" t="s">
        <v>16</v>
      </c>
      <c r="E6" s="85" t="str">
        <f>'[1]Style Summary Cover Page'!D6</f>
        <v>VELVET</v>
      </c>
      <c r="F6" s="85"/>
      <c r="G6" s="86"/>
      <c r="H6" s="87" t="s">
        <v>17</v>
      </c>
      <c r="I6" s="132"/>
      <c r="J6" s="133"/>
      <c r="K6" s="134" t="e">
        <f>'[1]Style Summary Cover Page'!I6</f>
        <v>#REF!</v>
      </c>
      <c r="L6" s="134"/>
      <c r="M6" s="134"/>
      <c r="N6" s="135"/>
      <c r="O6" s="119"/>
      <c r="P6" s="124"/>
      <c r="Q6" s="124"/>
      <c r="R6" s="124"/>
      <c r="S6" s="124"/>
      <c r="T6" s="124"/>
      <c r="U6" s="124"/>
      <c r="V6" s="124"/>
      <c r="W6" s="124"/>
      <c r="X6" s="146"/>
      <c r="Y6" s="145"/>
      <c r="Z6" s="145"/>
    </row>
    <row r="7" s="56" customFormat="1" customHeight="1" spans="1:26">
      <c r="A7" s="88"/>
      <c r="B7" s="89" t="s">
        <v>18</v>
      </c>
      <c r="C7" s="90"/>
      <c r="D7" s="90"/>
      <c r="E7" s="90"/>
      <c r="F7" s="90"/>
      <c r="G7" s="91" t="s">
        <v>19</v>
      </c>
      <c r="H7" s="91" t="s">
        <v>20</v>
      </c>
      <c r="I7" s="136" t="s">
        <v>21</v>
      </c>
      <c r="J7" s="137" t="s">
        <v>22</v>
      </c>
      <c r="K7" s="138" t="s">
        <v>23</v>
      </c>
      <c r="L7" s="136" t="s">
        <v>24</v>
      </c>
      <c r="M7" s="136" t="s">
        <v>25</v>
      </c>
      <c r="N7" s="136" t="s">
        <v>26</v>
      </c>
      <c r="O7" s="139" t="s">
        <v>27</v>
      </c>
      <c r="P7" s="140"/>
      <c r="Q7" s="147"/>
      <c r="R7" s="140"/>
      <c r="S7" s="140"/>
      <c r="T7" s="140"/>
      <c r="U7" s="148"/>
      <c r="V7" s="140"/>
      <c r="W7" s="140"/>
      <c r="X7" s="148"/>
      <c r="Y7" s="151"/>
      <c r="Z7" s="145"/>
    </row>
    <row r="8" s="56" customFormat="1" ht="15" customHeight="1" spans="1:26">
      <c r="A8" s="92"/>
      <c r="B8" s="93"/>
      <c r="C8" s="93"/>
      <c r="D8" s="93"/>
      <c r="E8" s="93"/>
      <c r="F8" s="93"/>
      <c r="G8" s="94"/>
      <c r="H8" s="94"/>
      <c r="I8" s="141"/>
      <c r="J8" s="141"/>
      <c r="K8" s="141"/>
      <c r="L8" s="141"/>
      <c r="M8" s="141"/>
      <c r="N8" s="141"/>
      <c r="O8" s="142"/>
      <c r="Q8" s="149"/>
      <c r="R8" s="147"/>
      <c r="S8" s="150"/>
      <c r="T8" s="151"/>
      <c r="U8" s="151"/>
      <c r="V8" s="151"/>
      <c r="W8" s="150"/>
      <c r="X8" s="151"/>
      <c r="Y8" s="151"/>
      <c r="Z8" s="145"/>
    </row>
    <row r="9" s="56" customFormat="1" ht="28" customHeight="1" spans="1:26">
      <c r="A9" s="95">
        <v>1</v>
      </c>
      <c r="B9" s="96" t="str">
        <f>'[1]SPEC SHEET'!A10</f>
        <v>CF BODICE  LENGTH - HPB TO WAIST SEAM</v>
      </c>
      <c r="C9" s="97"/>
      <c r="D9" s="97"/>
      <c r="E9" s="98"/>
      <c r="F9" s="99" t="s">
        <v>28</v>
      </c>
      <c r="G9" s="100">
        <v>44930</v>
      </c>
      <c r="H9" s="101">
        <f t="shared" ref="H9:H15" si="0">I9-0.25</f>
        <v>22.2925</v>
      </c>
      <c r="I9" s="143">
        <f>'XS-XXL'!I9*2.54</f>
        <v>22.5425</v>
      </c>
      <c r="J9" s="143">
        <f>'XS-XXL'!J9*2.54</f>
        <v>22.86</v>
      </c>
      <c r="K9" s="143">
        <f>'XS-XXL'!K9*2.54</f>
        <v>23.1775</v>
      </c>
      <c r="L9" s="143">
        <f>'XS-XXL'!L9*2.54</f>
        <v>23.495</v>
      </c>
      <c r="M9" s="143">
        <f>'XS-XXL'!M9*2.54</f>
        <v>23.8125</v>
      </c>
      <c r="N9" s="143">
        <f>'XS-XXL'!N9*2.54</f>
        <v>24.13</v>
      </c>
      <c r="O9" s="144" t="s">
        <v>62</v>
      </c>
      <c r="Q9" s="152"/>
      <c r="R9" s="149"/>
      <c r="S9" s="153"/>
      <c r="T9" s="153"/>
      <c r="U9" s="153"/>
      <c r="V9" s="154"/>
      <c r="W9" s="153"/>
      <c r="X9" s="153"/>
      <c r="Y9" s="159"/>
      <c r="Z9" s="145"/>
    </row>
    <row r="10" s="56" customFormat="1" ht="28" customHeight="1" spans="1:26">
      <c r="A10" s="95">
        <f t="shared" ref="A10:A42" si="1">A9+1</f>
        <v>2</v>
      </c>
      <c r="B10" s="96" t="str">
        <f>'[1]SPEC SHEET'!A11</f>
        <v>FRONT BODICE PRINCESS SEAM LENGTH - ALONG SEAM</v>
      </c>
      <c r="C10" s="97"/>
      <c r="D10" s="97"/>
      <c r="E10" s="98"/>
      <c r="F10" s="102" t="s">
        <v>29</v>
      </c>
      <c r="G10" s="103">
        <v>44930</v>
      </c>
      <c r="H10" s="101">
        <f t="shared" si="0"/>
        <v>22.9275</v>
      </c>
      <c r="I10" s="143">
        <f>'XS-XXL'!I10*2.54</f>
        <v>23.1775</v>
      </c>
      <c r="J10" s="143">
        <f>'XS-XXL'!J10*2.54</f>
        <v>23.8125</v>
      </c>
      <c r="K10" s="143">
        <f>'XS-XXL'!K10*2.54</f>
        <v>24.4475</v>
      </c>
      <c r="L10" s="143">
        <f>'XS-XXL'!L10*2.54</f>
        <v>25.0825</v>
      </c>
      <c r="M10" s="143">
        <f>'XS-XXL'!M10*2.54</f>
        <v>25.7175</v>
      </c>
      <c r="N10" s="143">
        <f>'XS-XXL'!N10*2.54</f>
        <v>26.3525</v>
      </c>
      <c r="O10" s="144" t="s">
        <v>62</v>
      </c>
      <c r="Q10" s="152"/>
      <c r="R10" s="152"/>
      <c r="S10" s="153"/>
      <c r="T10" s="153"/>
      <c r="U10" s="153"/>
      <c r="V10" s="154"/>
      <c r="W10" s="153"/>
      <c r="X10" s="153"/>
      <c r="Y10" s="159"/>
      <c r="Z10" s="145"/>
    </row>
    <row r="11" s="56" customFormat="1" ht="28" customHeight="1" spans="1:26">
      <c r="A11" s="95">
        <f t="shared" si="1"/>
        <v>3</v>
      </c>
      <c r="B11" s="96" t="str">
        <f>'[1]SPEC SHEET'!A12</f>
        <v>SS BODICE  LENGTH - A/H EDGE TO WAIST SEAM</v>
      </c>
      <c r="C11" s="97"/>
      <c r="D11" s="97"/>
      <c r="E11" s="98"/>
      <c r="F11" s="104" t="s">
        <v>30</v>
      </c>
      <c r="G11" s="103">
        <v>44930</v>
      </c>
      <c r="H11" s="101">
        <f t="shared" si="0"/>
        <v>15.9425</v>
      </c>
      <c r="I11" s="143">
        <f>'XS-XXL'!I11*2.54</f>
        <v>16.1925</v>
      </c>
      <c r="J11" s="143">
        <f>'XS-XXL'!J11*2.54</f>
        <v>16.51</v>
      </c>
      <c r="K11" s="143">
        <f>'XS-XXL'!K11*2.54</f>
        <v>16.8275</v>
      </c>
      <c r="L11" s="143">
        <f>'XS-XXL'!L11*2.54</f>
        <v>17.145</v>
      </c>
      <c r="M11" s="143">
        <f>'XS-XXL'!M11*2.54</f>
        <v>17.4625</v>
      </c>
      <c r="N11" s="143">
        <f>'XS-XXL'!N11*2.54</f>
        <v>17.78</v>
      </c>
      <c r="O11" s="144" t="s">
        <v>62</v>
      </c>
      <c r="Q11" s="152"/>
      <c r="R11" s="152"/>
      <c r="S11" s="153"/>
      <c r="T11" s="153"/>
      <c r="U11" s="153"/>
      <c r="V11" s="154"/>
      <c r="W11" s="153"/>
      <c r="X11" s="153"/>
      <c r="Y11" s="159"/>
      <c r="Z11" s="145"/>
    </row>
    <row r="12" s="56" customFormat="1" ht="28" customHeight="1" spans="1:26">
      <c r="A12" s="95">
        <f t="shared" si="1"/>
        <v>4</v>
      </c>
      <c r="B12" s="96" t="str">
        <f>'[1]SPEC SHEET'!A13</f>
        <v>CB BODICE LENGTH  - TOP EDGE TO WAIST SEAM </v>
      </c>
      <c r="C12" s="97"/>
      <c r="D12" s="97"/>
      <c r="E12" s="98"/>
      <c r="F12" s="104" t="s">
        <v>31</v>
      </c>
      <c r="G12" s="103">
        <v>44930</v>
      </c>
      <c r="H12" s="101">
        <f t="shared" si="0"/>
        <v>14.6725</v>
      </c>
      <c r="I12" s="143">
        <f>'XS-XXL'!I12*2.54</f>
        <v>14.9225</v>
      </c>
      <c r="J12" s="143">
        <f>'XS-XXL'!J12*2.54</f>
        <v>15.24</v>
      </c>
      <c r="K12" s="143">
        <f>'XS-XXL'!K12*2.54</f>
        <v>15.5575</v>
      </c>
      <c r="L12" s="143">
        <f>'XS-XXL'!L12*2.54</f>
        <v>15.875</v>
      </c>
      <c r="M12" s="143">
        <f>'XS-XXL'!M12*2.54</f>
        <v>16.1925</v>
      </c>
      <c r="N12" s="143">
        <f>'XS-XXL'!N12*2.54</f>
        <v>16.51</v>
      </c>
      <c r="O12" s="144" t="s">
        <v>62</v>
      </c>
      <c r="Q12" s="152"/>
      <c r="R12" s="152"/>
      <c r="S12" s="153"/>
      <c r="T12" s="153"/>
      <c r="U12" s="153"/>
      <c r="V12" s="154"/>
      <c r="W12" s="153"/>
      <c r="X12" s="153"/>
      <c r="Y12" s="159"/>
      <c r="Z12" s="145"/>
    </row>
    <row r="13" s="56" customFormat="1" ht="28" customHeight="1" spans="1:26">
      <c r="A13" s="95">
        <f t="shared" si="1"/>
        <v>5</v>
      </c>
      <c r="B13" s="96" t="str">
        <f>'[1]SPEC SHEET'!A14</f>
        <v>CF SKIRT LENGTH  - WAIST SEAM  TO HEM EDGE </v>
      </c>
      <c r="C13" s="97"/>
      <c r="D13" s="97"/>
      <c r="E13" s="98"/>
      <c r="F13" s="104" t="s">
        <v>32</v>
      </c>
      <c r="G13" s="103">
        <v>45293</v>
      </c>
      <c r="H13" s="101">
        <f t="shared" si="0"/>
        <v>112.145</v>
      </c>
      <c r="I13" s="143">
        <f>'XS-XXL'!I13*2.54</f>
        <v>112.395</v>
      </c>
      <c r="J13" s="143">
        <f>'XS-XXL'!J13*2.54</f>
        <v>113.03</v>
      </c>
      <c r="K13" s="143">
        <f>'XS-XXL'!K13*2.54</f>
        <v>113.665</v>
      </c>
      <c r="L13" s="143">
        <f>'XS-XXL'!L13*2.54</f>
        <v>114.3</v>
      </c>
      <c r="M13" s="143">
        <f>'XS-XXL'!M13*2.54</f>
        <v>114.935</v>
      </c>
      <c r="N13" s="143">
        <f>'XS-XXL'!N13*2.54</f>
        <v>115.57</v>
      </c>
      <c r="O13" s="144" t="s">
        <v>62</v>
      </c>
      <c r="Q13" s="149"/>
      <c r="R13" s="152"/>
      <c r="S13" s="153"/>
      <c r="T13" s="153"/>
      <c r="U13" s="153"/>
      <c r="V13" s="154"/>
      <c r="W13" s="153"/>
      <c r="X13" s="153"/>
      <c r="Y13" s="159"/>
      <c r="Z13" s="145"/>
    </row>
    <row r="14" s="56" customFormat="1" ht="28" customHeight="1" spans="1:26">
      <c r="A14" s="95">
        <f t="shared" si="1"/>
        <v>6</v>
      </c>
      <c r="B14" s="96" t="str">
        <f>'[1]SPEC SHEET'!A15</f>
        <v>SS SKIRT LENGTH FROM - WAIST SEAM  TO HEM EDGE </v>
      </c>
      <c r="C14" s="97"/>
      <c r="D14" s="97"/>
      <c r="E14" s="98"/>
      <c r="F14" s="104" t="s">
        <v>33</v>
      </c>
      <c r="G14" s="105">
        <v>45293</v>
      </c>
      <c r="H14" s="101">
        <f t="shared" si="0"/>
        <v>112.145</v>
      </c>
      <c r="I14" s="143">
        <f>'XS-XXL'!I14*2.54</f>
        <v>112.395</v>
      </c>
      <c r="J14" s="143">
        <f>'XS-XXL'!J14*2.54</f>
        <v>113.03</v>
      </c>
      <c r="K14" s="143">
        <f>'XS-XXL'!K14*2.54</f>
        <v>113.665</v>
      </c>
      <c r="L14" s="143">
        <f>'XS-XXL'!L14*2.54</f>
        <v>114.3</v>
      </c>
      <c r="M14" s="143">
        <f>'XS-XXL'!M14*2.54</f>
        <v>114.935</v>
      </c>
      <c r="N14" s="143">
        <f>'XS-XXL'!N14*2.54</f>
        <v>115.57</v>
      </c>
      <c r="O14" s="144" t="s">
        <v>62</v>
      </c>
      <c r="Q14" s="149"/>
      <c r="R14" s="149"/>
      <c r="S14" s="153"/>
      <c r="T14" s="153"/>
      <c r="U14" s="153"/>
      <c r="V14" s="154"/>
      <c r="W14" s="153"/>
      <c r="X14" s="153"/>
      <c r="Y14" s="159"/>
      <c r="Z14" s="145"/>
    </row>
    <row r="15" s="56" customFormat="1" ht="28" customHeight="1" spans="1:26">
      <c r="A15" s="95">
        <f t="shared" si="1"/>
        <v>7</v>
      </c>
      <c r="B15" s="96" t="str">
        <f>'[1]SPEC SHEET'!A16</f>
        <v>CB SKIRT LENGTH - WAIST SEAM  TO HEM EDGE </v>
      </c>
      <c r="C15" s="97"/>
      <c r="D15" s="97"/>
      <c r="E15" s="98"/>
      <c r="F15" s="106" t="s">
        <v>34</v>
      </c>
      <c r="G15" s="107">
        <v>45293</v>
      </c>
      <c r="H15" s="101">
        <f t="shared" si="0"/>
        <v>113.415</v>
      </c>
      <c r="I15" s="143">
        <f>'XS-XXL'!I15*2.54</f>
        <v>113.665</v>
      </c>
      <c r="J15" s="143">
        <f>'XS-XXL'!J15*2.54</f>
        <v>114.3</v>
      </c>
      <c r="K15" s="143">
        <f>'XS-XXL'!K15*2.54</f>
        <v>114.935</v>
      </c>
      <c r="L15" s="143">
        <f>'XS-XXL'!L15*2.54</f>
        <v>115.57</v>
      </c>
      <c r="M15" s="143">
        <f>'XS-XXL'!M15*2.54</f>
        <v>116.205</v>
      </c>
      <c r="N15" s="143">
        <f>'XS-XXL'!N15*2.54</f>
        <v>116.84</v>
      </c>
      <c r="O15" s="144" t="s">
        <v>62</v>
      </c>
      <c r="Q15" s="149"/>
      <c r="R15" s="149"/>
      <c r="S15" s="153"/>
      <c r="T15" s="153"/>
      <c r="U15" s="153"/>
      <c r="V15" s="154"/>
      <c r="W15" s="153"/>
      <c r="X15" s="153"/>
      <c r="Y15" s="159"/>
      <c r="Z15" s="145"/>
    </row>
    <row r="16" s="56" customFormat="1" ht="28" customHeight="1" spans="1:26">
      <c r="A16" s="95">
        <f t="shared" si="1"/>
        <v>8</v>
      </c>
      <c r="B16" s="96" t="str">
        <f>'[1]SPEC SHEET'!A17</f>
        <v>NECK WIDTH/ DISTANCE BETWEEN HPB - PRINCESS SEAMS</v>
      </c>
      <c r="C16" s="97"/>
      <c r="D16" s="97"/>
      <c r="E16" s="98"/>
      <c r="F16" s="99" t="s">
        <v>35</v>
      </c>
      <c r="G16" s="107">
        <v>45293</v>
      </c>
      <c r="H16" s="101">
        <f t="shared" ref="H16:H24" si="2">I16-0.5</f>
        <v>22.6775</v>
      </c>
      <c r="I16" s="143">
        <f>'XS-XXL'!I16*2.54</f>
        <v>23.1775</v>
      </c>
      <c r="J16" s="143">
        <f>'XS-XXL'!J16*2.54</f>
        <v>24.4475</v>
      </c>
      <c r="K16" s="143">
        <f>'XS-XXL'!K16*2.54</f>
        <v>25.7175</v>
      </c>
      <c r="L16" s="143">
        <f>'XS-XXL'!L16*2.54</f>
        <v>27.305</v>
      </c>
      <c r="M16" s="143">
        <f>'XS-XXL'!M16*2.54</f>
        <v>28.575</v>
      </c>
      <c r="N16" s="143">
        <f>'XS-XXL'!N16*2.54</f>
        <v>29.845</v>
      </c>
      <c r="O16" s="144" t="s">
        <v>62</v>
      </c>
      <c r="Q16" s="149"/>
      <c r="R16" s="149"/>
      <c r="S16" s="153"/>
      <c r="T16" s="153"/>
      <c r="U16" s="153"/>
      <c r="V16" s="154"/>
      <c r="W16" s="153"/>
      <c r="X16" s="153"/>
      <c r="Y16" s="159"/>
      <c r="Z16" s="145"/>
    </row>
    <row r="17" s="56" customFormat="1" ht="28" customHeight="1" spans="1:26">
      <c r="A17" s="95">
        <f t="shared" si="1"/>
        <v>9</v>
      </c>
      <c r="B17" s="96" t="str">
        <f>'[1]SPEC SHEET'!A18</f>
        <v>CF NECK DROP - FROM HPB TO CF NECK EDGE</v>
      </c>
      <c r="C17" s="97"/>
      <c r="D17" s="97"/>
      <c r="E17" s="98"/>
      <c r="F17" s="99" t="s">
        <v>36</v>
      </c>
      <c r="G17" s="103">
        <v>45299</v>
      </c>
      <c r="H17" s="101">
        <f>I17-0.125</f>
        <v>1.4625</v>
      </c>
      <c r="I17" s="143">
        <f>'XS-XXL'!I17*2.54</f>
        <v>1.5875</v>
      </c>
      <c r="J17" s="143">
        <f>'XS-XXL'!J17*2.54</f>
        <v>1.905</v>
      </c>
      <c r="K17" s="143">
        <f>'XS-XXL'!K17*2.54</f>
        <v>2.2225</v>
      </c>
      <c r="L17" s="143">
        <f>'XS-XXL'!L17*2.54</f>
        <v>2.54</v>
      </c>
      <c r="M17" s="143">
        <f>'XS-XXL'!M17*2.54</f>
        <v>2.8575</v>
      </c>
      <c r="N17" s="143">
        <f>'XS-XXL'!N17*2.54</f>
        <v>3.175</v>
      </c>
      <c r="O17" s="144"/>
      <c r="Q17" s="149"/>
      <c r="R17" s="149"/>
      <c r="S17" s="153"/>
      <c r="T17" s="153"/>
      <c r="U17" s="153"/>
      <c r="V17" s="154"/>
      <c r="W17" s="153"/>
      <c r="X17" s="153"/>
      <c r="Y17" s="159"/>
      <c r="Z17" s="145"/>
    </row>
    <row r="18" s="56" customFormat="1" ht="28" customHeight="1" spans="1:26">
      <c r="A18" s="95">
        <f t="shared" si="1"/>
        <v>10</v>
      </c>
      <c r="B18" s="96" t="str">
        <f>'[1]SPEC SHEET'!A19</f>
        <v>FRONT TOP NECK EDGE - ALONG SEAM (SS TO SS )</v>
      </c>
      <c r="C18" s="97"/>
      <c r="D18" s="97"/>
      <c r="E18" s="98"/>
      <c r="F18" s="99" t="s">
        <v>37</v>
      </c>
      <c r="G18" s="103">
        <v>45359</v>
      </c>
      <c r="H18" s="101">
        <f>I18-0.375</f>
        <v>44.71</v>
      </c>
      <c r="I18" s="143">
        <f>'XS-XXL'!I18*2.54</f>
        <v>45.085</v>
      </c>
      <c r="J18" s="143">
        <f>'XS-XXL'!J18*2.54</f>
        <v>45.72</v>
      </c>
      <c r="K18" s="143">
        <f>'XS-XXL'!K18*2.54</f>
        <v>46.355</v>
      </c>
      <c r="L18" s="143">
        <f>'XS-XXL'!L18*2.54</f>
        <v>46.99</v>
      </c>
      <c r="M18" s="143">
        <f>'XS-XXL'!M18*2.54</f>
        <v>47.625</v>
      </c>
      <c r="N18" s="143">
        <f>'XS-XXL'!N18*2.54</f>
        <v>48.26</v>
      </c>
      <c r="O18" s="144" t="s">
        <v>62</v>
      </c>
      <c r="Q18" s="149"/>
      <c r="R18" s="149"/>
      <c r="S18" s="153"/>
      <c r="T18" s="153"/>
      <c r="U18" s="153"/>
      <c r="V18" s="154"/>
      <c r="W18" s="153"/>
      <c r="X18" s="153"/>
      <c r="Y18" s="159"/>
      <c r="Z18" s="145"/>
    </row>
    <row r="19" s="56" customFormat="1" ht="28" customHeight="1" spans="1:26">
      <c r="A19" s="95">
        <f t="shared" si="1"/>
        <v>11</v>
      </c>
      <c r="B19" s="96" t="str">
        <f>'[1]SPEC SHEET'!A20</f>
        <v>BACK TOP NECK EDGE ALONG SEAM (HALF)</v>
      </c>
      <c r="C19" s="97"/>
      <c r="D19" s="97"/>
      <c r="E19" s="98"/>
      <c r="F19" s="104" t="s">
        <v>38</v>
      </c>
      <c r="G19" s="103">
        <v>45295</v>
      </c>
      <c r="H19" s="101">
        <f>I19-0.25</f>
        <v>16.895</v>
      </c>
      <c r="I19" s="143">
        <f>'XS-XXL'!I19*2.54</f>
        <v>17.145</v>
      </c>
      <c r="J19" s="143">
        <f>'XS-XXL'!J19*2.54</f>
        <v>18.415</v>
      </c>
      <c r="K19" s="143">
        <f>'XS-XXL'!K19*2.54</f>
        <v>19.685</v>
      </c>
      <c r="L19" s="143">
        <f>'XS-XXL'!L19*2.54</f>
        <v>21.2725</v>
      </c>
      <c r="M19" s="143">
        <f>'XS-XXL'!M19*2.54</f>
        <v>22.5425</v>
      </c>
      <c r="N19" s="143">
        <f>'XS-XXL'!N19*2.54</f>
        <v>23.8125</v>
      </c>
      <c r="O19" s="144"/>
      <c r="Q19" s="152"/>
      <c r="R19" s="149"/>
      <c r="S19" s="153"/>
      <c r="T19" s="153"/>
      <c r="U19" s="153"/>
      <c r="V19" s="154"/>
      <c r="W19" s="153"/>
      <c r="X19" s="153"/>
      <c r="Y19" s="159"/>
      <c r="Z19" s="145"/>
    </row>
    <row r="20" s="56" customFormat="1" ht="28" customHeight="1" spans="1:26">
      <c r="A20" s="95">
        <f t="shared" si="1"/>
        <v>12</v>
      </c>
      <c r="B20" s="96" t="str">
        <f>'[1]SPEC SHEET'!A21</f>
        <v>CHEST CIRCUMFERENCE AT APEX - FROM CF TO CB ALONG NATURAL CURVES</v>
      </c>
      <c r="C20" s="97"/>
      <c r="D20" s="97"/>
      <c r="E20" s="98"/>
      <c r="F20" s="104" t="s">
        <v>39</v>
      </c>
      <c r="G20" s="103">
        <v>45293</v>
      </c>
      <c r="H20" s="101">
        <f t="shared" si="2"/>
        <v>75.7</v>
      </c>
      <c r="I20" s="143">
        <f>'XS-XXL'!I20*2.54</f>
        <v>76.2</v>
      </c>
      <c r="J20" s="143">
        <f>'XS-XXL'!J20*2.54</f>
        <v>81.28</v>
      </c>
      <c r="K20" s="143">
        <f>'XS-XXL'!K20*2.54</f>
        <v>86.36</v>
      </c>
      <c r="L20" s="143">
        <f>'XS-XXL'!L20*2.54</f>
        <v>92.71</v>
      </c>
      <c r="M20" s="143">
        <f>'XS-XXL'!M20*2.54</f>
        <v>97.79</v>
      </c>
      <c r="N20" s="143">
        <f>'XS-XXL'!N20*2.54</f>
        <v>102.87</v>
      </c>
      <c r="O20" s="144" t="s">
        <v>62</v>
      </c>
      <c r="Q20" s="152"/>
      <c r="R20" s="152"/>
      <c r="S20" s="153"/>
      <c r="T20" s="153"/>
      <c r="U20" s="153"/>
      <c r="V20" s="154"/>
      <c r="W20" s="153"/>
      <c r="X20" s="153"/>
      <c r="Y20" s="159"/>
      <c r="Z20" s="145"/>
    </row>
    <row r="21" s="56" customFormat="1" ht="28" customHeight="1" spans="1:26">
      <c r="A21" s="95">
        <f t="shared" si="1"/>
        <v>13</v>
      </c>
      <c r="B21" s="96" t="str">
        <f>'[1]SPEC SHEET'!A22</f>
        <v>WAIST CIRCUMFERENCE  AT SEAM -  STRAIGHT ACROSS </v>
      </c>
      <c r="C21" s="97"/>
      <c r="D21" s="97"/>
      <c r="E21" s="98"/>
      <c r="F21" s="104" t="s">
        <v>40</v>
      </c>
      <c r="G21" s="103">
        <v>45293</v>
      </c>
      <c r="H21" s="101">
        <f t="shared" si="2"/>
        <v>64.27</v>
      </c>
      <c r="I21" s="143">
        <f>'XS-XXL'!I21*2.54</f>
        <v>64.77</v>
      </c>
      <c r="J21" s="143">
        <f>'XS-XXL'!J21*2.54</f>
        <v>69.85</v>
      </c>
      <c r="K21" s="143">
        <f>'XS-XXL'!K21*2.54</f>
        <v>74.93</v>
      </c>
      <c r="L21" s="143">
        <f>'XS-XXL'!L21*2.54</f>
        <v>81.28</v>
      </c>
      <c r="M21" s="143">
        <f>'XS-XXL'!M21*2.54</f>
        <v>86.36</v>
      </c>
      <c r="N21" s="143">
        <f>'XS-XXL'!N21*2.54</f>
        <v>91.44</v>
      </c>
      <c r="O21" s="144" t="s">
        <v>62</v>
      </c>
      <c r="Q21" s="152"/>
      <c r="R21" s="152"/>
      <c r="S21" s="153"/>
      <c r="T21" s="153"/>
      <c r="U21" s="153"/>
      <c r="V21" s="154"/>
      <c r="W21" s="153"/>
      <c r="X21" s="153"/>
      <c r="Y21" s="159"/>
      <c r="Z21" s="145"/>
    </row>
    <row r="22" s="56" customFormat="1" ht="28" customHeight="1" spans="1:26">
      <c r="A22" s="95">
        <f t="shared" si="1"/>
        <v>14</v>
      </c>
      <c r="B22" s="96" t="str">
        <f>'[1]SPEC SHEET'!A23</f>
        <v>HIP CIRC. - 8 1/2" BELOW WAIST SM - STRAIGHT ACROSS (2PT MEASUREMENT)</v>
      </c>
      <c r="C22" s="97"/>
      <c r="D22" s="97"/>
      <c r="E22" s="98"/>
      <c r="F22" s="104" t="s">
        <v>41</v>
      </c>
      <c r="G22" s="103">
        <v>45293</v>
      </c>
      <c r="H22" s="101">
        <f t="shared" si="2"/>
        <v>88.4</v>
      </c>
      <c r="I22" s="143">
        <f>'XS-XXL'!I22*2.54</f>
        <v>88.9</v>
      </c>
      <c r="J22" s="143">
        <f>'XS-XXL'!J22*2.54</f>
        <v>93.98</v>
      </c>
      <c r="K22" s="143">
        <f>'XS-XXL'!K22*2.54</f>
        <v>99.06</v>
      </c>
      <c r="L22" s="143">
        <f>'XS-XXL'!L22*2.54</f>
        <v>105.41</v>
      </c>
      <c r="M22" s="143">
        <f>'XS-XXL'!M22*2.54</f>
        <v>110.49</v>
      </c>
      <c r="N22" s="143">
        <f>'XS-XXL'!N22*2.54</f>
        <v>115.57</v>
      </c>
      <c r="O22" s="144" t="s">
        <v>62</v>
      </c>
      <c r="Q22" s="149"/>
      <c r="R22" s="152"/>
      <c r="S22" s="153"/>
      <c r="T22" s="154"/>
      <c r="U22" s="153"/>
      <c r="V22" s="154"/>
      <c r="W22" s="153"/>
      <c r="X22" s="153"/>
      <c r="Y22" s="159"/>
      <c r="Z22" s="145"/>
    </row>
    <row r="23" s="56" customFormat="1" ht="28" customHeight="1" spans="1:26">
      <c r="A23" s="95">
        <f t="shared" si="1"/>
        <v>15</v>
      </c>
      <c r="B23" s="96" t="str">
        <f>'[1]SPEC SHEET'!A24</f>
        <v>KNEE CIRC. -  14” BELOW WAIST SEAM - STRAIGHT ACROSS (2PT MEASUREMENT)</v>
      </c>
      <c r="C23" s="97"/>
      <c r="D23" s="97"/>
      <c r="E23" s="98"/>
      <c r="F23" s="104" t="s">
        <v>42</v>
      </c>
      <c r="G23" s="103">
        <v>45293</v>
      </c>
      <c r="H23" s="101">
        <f t="shared" si="2"/>
        <v>98.56</v>
      </c>
      <c r="I23" s="143">
        <f>'XS-XXL'!I23*2.54</f>
        <v>99.06</v>
      </c>
      <c r="J23" s="143">
        <f>'XS-XXL'!J23*2.54</f>
        <v>104.14</v>
      </c>
      <c r="K23" s="143">
        <f>'XS-XXL'!K23*2.54</f>
        <v>109.22</v>
      </c>
      <c r="L23" s="143">
        <f>'XS-XXL'!L23*2.54</f>
        <v>115.57</v>
      </c>
      <c r="M23" s="143">
        <f>'XS-XXL'!M23*2.54</f>
        <v>120.65</v>
      </c>
      <c r="N23" s="143">
        <f>'XS-XXL'!N23*2.54</f>
        <v>125.73</v>
      </c>
      <c r="O23" s="144" t="s">
        <v>62</v>
      </c>
      <c r="Q23" s="155"/>
      <c r="R23" s="149"/>
      <c r="S23" s="153"/>
      <c r="T23" s="153"/>
      <c r="U23" s="153"/>
      <c r="V23" s="154"/>
      <c r="W23" s="153"/>
      <c r="X23" s="153"/>
      <c r="Y23" s="159"/>
      <c r="Z23" s="145"/>
    </row>
    <row r="24" s="56" customFormat="1" ht="28" customHeight="1" spans="1:26">
      <c r="A24" s="95">
        <f t="shared" si="1"/>
        <v>16</v>
      </c>
      <c r="B24" s="96" t="str">
        <f>'[1]SPEC SHEET'!A25</f>
        <v>SKIRT SWEEP (STRAIGHT ACROSS )  SLIT EDGES ALIGNED, FOLD TO SLIT EDGE </v>
      </c>
      <c r="C24" s="97"/>
      <c r="D24" s="97"/>
      <c r="E24" s="98"/>
      <c r="F24" s="104" t="s">
        <v>43</v>
      </c>
      <c r="G24" s="108">
        <v>44928</v>
      </c>
      <c r="H24" s="101">
        <f t="shared" si="2"/>
        <v>172.22</v>
      </c>
      <c r="I24" s="143">
        <f>'XS-XXL'!I24*2.54</f>
        <v>172.72</v>
      </c>
      <c r="J24" s="143">
        <f>'XS-XXL'!J24*2.54</f>
        <v>177.8</v>
      </c>
      <c r="K24" s="143">
        <f>'XS-XXL'!K24*2.54</f>
        <v>182.88</v>
      </c>
      <c r="L24" s="143">
        <f>'XS-XXL'!L24*2.54</f>
        <v>189.23</v>
      </c>
      <c r="M24" s="143">
        <f>'XS-XXL'!M24*2.54</f>
        <v>194.31</v>
      </c>
      <c r="N24" s="143">
        <f>'XS-XXL'!N24*2.54</f>
        <v>199.39</v>
      </c>
      <c r="O24" s="144" t="s">
        <v>62</v>
      </c>
      <c r="Q24" s="155"/>
      <c r="R24" s="155"/>
      <c r="S24" s="153"/>
      <c r="T24" s="153"/>
      <c r="U24" s="153"/>
      <c r="V24" s="154"/>
      <c r="W24" s="153"/>
      <c r="X24" s="153"/>
      <c r="Y24" s="159"/>
      <c r="Z24" s="145"/>
    </row>
    <row r="25" s="56" customFormat="1" ht="28" customHeight="1" spans="1:26">
      <c r="A25" s="95">
        <f t="shared" si="1"/>
        <v>17</v>
      </c>
      <c r="B25" s="96" t="str">
        <f>'[1]SPEC SHEET'!A26</f>
        <v>SLIT LENGTH</v>
      </c>
      <c r="C25" s="97"/>
      <c r="D25" s="97"/>
      <c r="E25" s="98"/>
      <c r="F25" s="109" t="s">
        <v>44</v>
      </c>
      <c r="G25" s="110">
        <v>44930</v>
      </c>
      <c r="H25" s="101">
        <f>I25-0.25</f>
        <v>77.855</v>
      </c>
      <c r="I25" s="143">
        <f>'XS-XXL'!I25*2.54</f>
        <v>78.105</v>
      </c>
      <c r="J25" s="143">
        <f>'XS-XXL'!J25*2.54</f>
        <v>78.74</v>
      </c>
      <c r="K25" s="143">
        <f>'XS-XXL'!K25*2.54</f>
        <v>79.375</v>
      </c>
      <c r="L25" s="143">
        <f>'XS-XXL'!L25*2.54</f>
        <v>80.01</v>
      </c>
      <c r="M25" s="143">
        <f>'XS-XXL'!M25*2.54</f>
        <v>80.645</v>
      </c>
      <c r="N25" s="143">
        <f>'XS-XXL'!N25*2.54</f>
        <v>81.28</v>
      </c>
      <c r="O25" s="144" t="s">
        <v>62</v>
      </c>
      <c r="P25" s="145"/>
      <c r="Q25" s="155"/>
      <c r="R25" s="155"/>
      <c r="S25" s="153"/>
      <c r="T25" s="154"/>
      <c r="U25" s="153"/>
      <c r="V25" s="154"/>
      <c r="W25" s="153"/>
      <c r="X25" s="153"/>
      <c r="Y25" s="159"/>
      <c r="Z25" s="145"/>
    </row>
    <row r="26" s="56" customFormat="1" ht="28" customHeight="1" spans="1:26">
      <c r="A26" s="95">
        <f t="shared" si="1"/>
        <v>18</v>
      </c>
      <c r="B26" s="96" t="str">
        <f>'[1]SPEC SHEET'!A27</f>
        <v>BOTTOM COWL WIDTH - ALONG THE SEAM - EDGE TO EDGE</v>
      </c>
      <c r="C26" s="97"/>
      <c r="D26" s="97"/>
      <c r="E26" s="98"/>
      <c r="F26" s="111" t="s">
        <v>45</v>
      </c>
      <c r="G26" s="112">
        <v>0.25</v>
      </c>
      <c r="H26" s="101">
        <f>I26-0.25</f>
        <v>41.66</v>
      </c>
      <c r="I26" s="143">
        <f>'XS-XXL'!I26*2.54</f>
        <v>41.91</v>
      </c>
      <c r="J26" s="143">
        <f>'XS-XXL'!J26*2.54</f>
        <v>44.45</v>
      </c>
      <c r="K26" s="143">
        <f>'XS-XXL'!K26*2.54</f>
        <v>46.99</v>
      </c>
      <c r="L26" s="143">
        <f>'XS-XXL'!L26*2.54</f>
        <v>50.165</v>
      </c>
      <c r="M26" s="143">
        <f>'XS-XXL'!M26*2.54</f>
        <v>52.705</v>
      </c>
      <c r="N26" s="143">
        <f>'XS-XXL'!N26*2.54</f>
        <v>55.245</v>
      </c>
      <c r="O26" s="144" t="s">
        <v>62</v>
      </c>
      <c r="P26" s="145"/>
      <c r="Q26" s="155"/>
      <c r="R26" s="155"/>
      <c r="S26" s="153"/>
      <c r="T26" s="153"/>
      <c r="U26" s="153"/>
      <c r="V26" s="154"/>
      <c r="W26" s="153"/>
      <c r="X26" s="153"/>
      <c r="Y26" s="159"/>
      <c r="Z26" s="145"/>
    </row>
    <row r="27" s="56" customFormat="1" ht="28" customHeight="1" spans="1:26">
      <c r="A27" s="95">
        <f t="shared" si="1"/>
        <v>19</v>
      </c>
      <c r="B27" s="96" t="str">
        <f>'[1]SPEC SHEET'!A28</f>
        <v>FINISHED COWL HEIGHT AT CENTER  FRONT - TOP EDGE TO SM</v>
      </c>
      <c r="C27" s="97"/>
      <c r="D27" s="97"/>
      <c r="E27" s="98"/>
      <c r="F27" s="111" t="s">
        <v>46</v>
      </c>
      <c r="G27" s="110">
        <v>45299</v>
      </c>
      <c r="H27" s="101">
        <f>I27-0.125</f>
        <v>10.3525</v>
      </c>
      <c r="I27" s="143">
        <f>'XS-XXL'!I27*2.54</f>
        <v>10.4775</v>
      </c>
      <c r="J27" s="143">
        <f>'XS-XXL'!J27*2.54</f>
        <v>10.795</v>
      </c>
      <c r="K27" s="143">
        <f>'XS-XXL'!K27*2.54</f>
        <v>11.1125</v>
      </c>
      <c r="L27" s="143">
        <f>'XS-XXL'!L27*2.54</f>
        <v>11.43</v>
      </c>
      <c r="M27" s="143">
        <f>'XS-XXL'!M27*2.54</f>
        <v>11.7475</v>
      </c>
      <c r="N27" s="143">
        <f>'XS-XXL'!N27*2.54</f>
        <v>12.065</v>
      </c>
      <c r="O27" s="144"/>
      <c r="P27" s="145"/>
      <c r="Q27" s="155"/>
      <c r="R27" s="155"/>
      <c r="S27" s="153"/>
      <c r="T27" s="153"/>
      <c r="U27" s="153"/>
      <c r="V27" s="154"/>
      <c r="W27" s="153"/>
      <c r="X27" s="153"/>
      <c r="Y27" s="159"/>
      <c r="Z27" s="145"/>
    </row>
    <row r="28" s="56" customFormat="1" ht="28" customHeight="1" spans="1:26">
      <c r="A28" s="95">
        <f t="shared" si="1"/>
        <v>20</v>
      </c>
      <c r="B28" s="96" t="str">
        <f>'[1]SPEC SHEET'!A29</f>
        <v>PLEAT PLACEMENT FROM STRAP JOIN</v>
      </c>
      <c r="C28" s="97"/>
      <c r="D28" s="97"/>
      <c r="E28" s="98"/>
      <c r="F28" s="111" t="s">
        <v>47</v>
      </c>
      <c r="G28" s="110">
        <v>45299</v>
      </c>
      <c r="H28" s="101">
        <f t="shared" ref="H28:H35" si="3">I28</f>
        <v>0.635</v>
      </c>
      <c r="I28" s="143">
        <f>'XS-XXL'!I28*2.54</f>
        <v>0.635</v>
      </c>
      <c r="J28" s="143">
        <f>'XS-XXL'!J28*2.54</f>
        <v>0.635</v>
      </c>
      <c r="K28" s="143">
        <f>'XS-XXL'!K28*2.54</f>
        <v>0.635</v>
      </c>
      <c r="L28" s="143">
        <f>'XS-XXL'!L28*2.54</f>
        <v>0.635</v>
      </c>
      <c r="M28" s="143">
        <f>'XS-XXL'!M28*2.54</f>
        <v>0.635</v>
      </c>
      <c r="N28" s="143">
        <f>'XS-XXL'!N28*2.54</f>
        <v>0.635</v>
      </c>
      <c r="O28" s="144"/>
      <c r="P28" s="145"/>
      <c r="Q28" s="155"/>
      <c r="R28" s="155"/>
      <c r="S28" s="153"/>
      <c r="T28" s="153"/>
      <c r="U28" s="153"/>
      <c r="V28" s="154"/>
      <c r="W28" s="153"/>
      <c r="X28" s="153"/>
      <c r="Y28" s="159"/>
      <c r="Z28" s="145"/>
    </row>
    <row r="29" s="56" customFormat="1" ht="28" customHeight="1" spans="1:26">
      <c r="A29" s="95">
        <f t="shared" si="1"/>
        <v>21</v>
      </c>
      <c r="B29" s="96" t="str">
        <f>'[1]SPEC SHEET'!A30</f>
        <v>1ST PLEAT DEPTH</v>
      </c>
      <c r="C29" s="97"/>
      <c r="D29" s="97"/>
      <c r="E29" s="98"/>
      <c r="F29" s="111" t="s">
        <v>48</v>
      </c>
      <c r="G29" s="110">
        <v>45299</v>
      </c>
      <c r="H29" s="101">
        <f t="shared" si="3"/>
        <v>3.81</v>
      </c>
      <c r="I29" s="143">
        <f>'XS-XXL'!I29*2.54</f>
        <v>3.81</v>
      </c>
      <c r="J29" s="143">
        <f>'XS-XXL'!J29*2.54</f>
        <v>3.81</v>
      </c>
      <c r="K29" s="143">
        <f>'XS-XXL'!K29*2.54</f>
        <v>3.81</v>
      </c>
      <c r="L29" s="143">
        <f>'XS-XXL'!L29*2.54</f>
        <v>3.81</v>
      </c>
      <c r="M29" s="143">
        <f>'XS-XXL'!M29*2.54</f>
        <v>3.81</v>
      </c>
      <c r="N29" s="143">
        <f>'XS-XXL'!N29*2.54</f>
        <v>3.81</v>
      </c>
      <c r="O29" s="144"/>
      <c r="P29" s="145"/>
      <c r="Q29" s="156"/>
      <c r="R29" s="155"/>
      <c r="S29" s="153"/>
      <c r="T29" s="153"/>
      <c r="U29" s="153"/>
      <c r="V29" s="154"/>
      <c r="W29" s="153"/>
      <c r="X29" s="153"/>
      <c r="Y29" s="159"/>
      <c r="Z29" s="145"/>
    </row>
    <row r="30" s="56" customFormat="1" ht="28" customHeight="1" spans="1:26">
      <c r="A30" s="95">
        <f t="shared" si="1"/>
        <v>22</v>
      </c>
      <c r="B30" s="96" t="str">
        <f>'[1]SPEC SHEET'!A31</f>
        <v>2ND PLEAT DEPTH</v>
      </c>
      <c r="C30" s="97"/>
      <c r="D30" s="97"/>
      <c r="E30" s="98"/>
      <c r="F30" s="111" t="s">
        <v>49</v>
      </c>
      <c r="G30" s="110">
        <v>45299</v>
      </c>
      <c r="H30" s="101">
        <f t="shared" si="3"/>
        <v>5.08</v>
      </c>
      <c r="I30" s="143">
        <f>'XS-XXL'!I30*2.54</f>
        <v>5.08</v>
      </c>
      <c r="J30" s="143">
        <f>'XS-XXL'!J30*2.54</f>
        <v>5.08</v>
      </c>
      <c r="K30" s="143">
        <f>'XS-XXL'!K30*2.54</f>
        <v>5.08</v>
      </c>
      <c r="L30" s="143">
        <f>'XS-XXL'!L30*2.54</f>
        <v>5.08</v>
      </c>
      <c r="M30" s="143">
        <f>'XS-XXL'!M30*2.54</f>
        <v>5.08</v>
      </c>
      <c r="N30" s="143">
        <f>'XS-XXL'!N30*2.54</f>
        <v>5.08</v>
      </c>
      <c r="O30" s="144"/>
      <c r="P30" s="145"/>
      <c r="Q30" s="155"/>
      <c r="R30" s="156"/>
      <c r="S30" s="153"/>
      <c r="T30" s="153"/>
      <c r="U30" s="153"/>
      <c r="V30" s="154"/>
      <c r="W30" s="153"/>
      <c r="X30" s="153"/>
      <c r="Y30" s="159"/>
      <c r="Z30" s="145"/>
    </row>
    <row r="31" s="56" customFormat="1" ht="28" customHeight="1" spans="1:26">
      <c r="A31" s="95">
        <f t="shared" si="1"/>
        <v>23</v>
      </c>
      <c r="B31" s="96" t="str">
        <f>'[1]SPEC SHEET'!A32</f>
        <v>3RD PLEAT DEPTH</v>
      </c>
      <c r="C31" s="97"/>
      <c r="D31" s="97"/>
      <c r="E31" s="98"/>
      <c r="F31" s="111" t="s">
        <v>50</v>
      </c>
      <c r="G31" s="110">
        <v>45299</v>
      </c>
      <c r="H31" s="101">
        <f t="shared" si="3"/>
        <v>3.81</v>
      </c>
      <c r="I31" s="143">
        <f>'XS-XXL'!I31*2.54</f>
        <v>3.81</v>
      </c>
      <c r="J31" s="143">
        <f>'XS-XXL'!J31*2.54</f>
        <v>3.81</v>
      </c>
      <c r="K31" s="143">
        <f>'XS-XXL'!K31*2.54</f>
        <v>3.81</v>
      </c>
      <c r="L31" s="143">
        <f>'XS-XXL'!L31*2.54</f>
        <v>3.81</v>
      </c>
      <c r="M31" s="143">
        <f>'XS-XXL'!M31*2.54</f>
        <v>3.81</v>
      </c>
      <c r="N31" s="143">
        <f>'XS-XXL'!N31*2.54</f>
        <v>3.81</v>
      </c>
      <c r="O31" s="144"/>
      <c r="P31" s="145"/>
      <c r="Q31" s="155"/>
      <c r="R31" s="156"/>
      <c r="S31" s="153"/>
      <c r="T31" s="153"/>
      <c r="U31" s="153"/>
      <c r="V31" s="154"/>
      <c r="W31" s="153"/>
      <c r="X31" s="153"/>
      <c r="Y31" s="159"/>
      <c r="Z31" s="145"/>
    </row>
    <row r="32" s="56" customFormat="1" ht="28" customHeight="1" spans="1:26">
      <c r="A32" s="95">
        <f t="shared" si="1"/>
        <v>24</v>
      </c>
      <c r="B32" s="96" t="str">
        <f>'[1]SPEC SHEET'!A33</f>
        <v>SLEEVE LENGTH- AT TOP EDGE</v>
      </c>
      <c r="C32" s="97"/>
      <c r="D32" s="97"/>
      <c r="E32" s="98"/>
      <c r="F32" s="111" t="s">
        <v>51</v>
      </c>
      <c r="G32" s="112">
        <v>0.125</v>
      </c>
      <c r="H32" s="101">
        <f t="shared" si="3"/>
        <v>35.2425</v>
      </c>
      <c r="I32" s="143">
        <f>'XS-XXL'!I32*2.54</f>
        <v>35.2425</v>
      </c>
      <c r="J32" s="143">
        <f>'XS-XXL'!J32*2.54</f>
        <v>36.195</v>
      </c>
      <c r="K32" s="143">
        <f>'XS-XXL'!K32*2.54</f>
        <v>37.1475</v>
      </c>
      <c r="L32" s="143">
        <f>'XS-XXL'!L32*2.54</f>
        <v>38.1</v>
      </c>
      <c r="M32" s="143">
        <f>'XS-XXL'!M32*2.54</f>
        <v>39.0525</v>
      </c>
      <c r="N32" s="143">
        <f>'XS-XXL'!N32*2.54</f>
        <v>40.005</v>
      </c>
      <c r="O32" s="144" t="s">
        <v>62</v>
      </c>
      <c r="P32" s="145"/>
      <c r="Q32" s="157"/>
      <c r="R32" s="155"/>
      <c r="S32" s="153"/>
      <c r="T32" s="153"/>
      <c r="U32" s="153"/>
      <c r="V32" s="154"/>
      <c r="W32" s="153"/>
      <c r="X32" s="153"/>
      <c r="Y32" s="159"/>
      <c r="Z32" s="145"/>
    </row>
    <row r="33" s="56" customFormat="1" ht="28" customHeight="1" spans="1:26">
      <c r="A33" s="95">
        <f t="shared" si="1"/>
        <v>25</v>
      </c>
      <c r="B33" s="96" t="str">
        <f>'[1]SPEC SHEET'!A34</f>
        <v>SLEEVE WIDTH AT CENTER EDGE TO EDGE</v>
      </c>
      <c r="C33" s="97"/>
      <c r="D33" s="97"/>
      <c r="E33" s="98"/>
      <c r="F33" s="109" t="s">
        <v>52</v>
      </c>
      <c r="G33" s="112">
        <v>0.125</v>
      </c>
      <c r="H33" s="101">
        <f t="shared" si="3"/>
        <v>8.5725</v>
      </c>
      <c r="I33" s="143">
        <f>'XS-XXL'!I33*2.54</f>
        <v>8.5725</v>
      </c>
      <c r="J33" s="143">
        <f>'XS-XXL'!J33*2.54</f>
        <v>8.5725</v>
      </c>
      <c r="K33" s="143">
        <f>'XS-XXL'!K33*2.54</f>
        <v>8.5725</v>
      </c>
      <c r="L33" s="143">
        <f>'XS-XXL'!L33*2.54</f>
        <v>8.5725</v>
      </c>
      <c r="M33" s="143">
        <f>'XS-XXL'!M33*2.54</f>
        <v>8.5725</v>
      </c>
      <c r="N33" s="143">
        <f>'XS-XXL'!N33*2.54</f>
        <v>8.5725</v>
      </c>
      <c r="O33" s="144"/>
      <c r="P33" s="145"/>
      <c r="Q33" s="157"/>
      <c r="R33" s="155"/>
      <c r="S33" s="153"/>
      <c r="T33" s="153"/>
      <c r="U33" s="153"/>
      <c r="V33" s="154"/>
      <c r="W33" s="153"/>
      <c r="X33" s="153"/>
      <c r="Y33" s="159"/>
      <c r="Z33" s="145"/>
    </row>
    <row r="34" s="56" customFormat="1" ht="28" customHeight="1" spans="1:26">
      <c r="A34" s="95">
        <f t="shared" si="1"/>
        <v>26</v>
      </c>
      <c r="B34" s="96" t="str">
        <f>'[1]SPEC SHEET'!A35</f>
        <v>FRONT INNER SLEEVE  PLACEMENT FROM THE SIDE SEAM (CENTER OF THE BUTTON TO THE SIDE SEAM)</v>
      </c>
      <c r="C34" s="97"/>
      <c r="D34" s="97"/>
      <c r="E34" s="98"/>
      <c r="F34" s="109" t="s">
        <v>53</v>
      </c>
      <c r="G34" s="112">
        <v>0.125</v>
      </c>
      <c r="H34" s="101">
        <f t="shared" si="3"/>
        <v>4.92125</v>
      </c>
      <c r="I34" s="143">
        <f>'XS-XXL'!I34*2.54</f>
        <v>4.92125</v>
      </c>
      <c r="J34" s="143">
        <f>'XS-XXL'!J34*2.54</f>
        <v>5.08</v>
      </c>
      <c r="K34" s="143">
        <f>'XS-XXL'!K34*2.54</f>
        <v>5.23875</v>
      </c>
      <c r="L34" s="143">
        <f>'XS-XXL'!L34*2.54</f>
        <v>5.3975</v>
      </c>
      <c r="M34" s="143">
        <f>'XS-XXL'!M34*2.54</f>
        <v>5.55625</v>
      </c>
      <c r="N34" s="143">
        <f>'XS-XXL'!N34*2.54</f>
        <v>5.715</v>
      </c>
      <c r="O34" s="144"/>
      <c r="P34" s="145"/>
      <c r="Q34" s="149"/>
      <c r="R34" s="157"/>
      <c r="S34" s="153"/>
      <c r="T34" s="153"/>
      <c r="U34" s="153"/>
      <c r="V34" s="154"/>
      <c r="W34" s="153"/>
      <c r="X34" s="153"/>
      <c r="Y34" s="159"/>
      <c r="Z34" s="145"/>
    </row>
    <row r="35" s="56" customFormat="1" ht="28" customHeight="1" spans="1:26">
      <c r="A35" s="95">
        <f t="shared" si="1"/>
        <v>27</v>
      </c>
      <c r="B35" s="96" t="str">
        <f>'[1]SPEC SHEET'!A36</f>
        <v>BACK INNER SLEEVE PLACEMENT FROM THE SIDE SEAM (CENTER OF THE BUTTON TO THE SIDE SEAM)</v>
      </c>
      <c r="C35" s="97"/>
      <c r="D35" s="97"/>
      <c r="E35" s="98"/>
      <c r="F35" s="109" t="s">
        <v>54</v>
      </c>
      <c r="G35" s="112">
        <v>0.125</v>
      </c>
      <c r="H35" s="101">
        <f t="shared" si="3"/>
        <v>3.33375</v>
      </c>
      <c r="I35" s="143">
        <f>'XS-XXL'!I35*2.54</f>
        <v>3.33375</v>
      </c>
      <c r="J35" s="143">
        <f>'XS-XXL'!J35*2.54</f>
        <v>3.4925</v>
      </c>
      <c r="K35" s="143">
        <f>'XS-XXL'!K35*2.54</f>
        <v>3.65125</v>
      </c>
      <c r="L35" s="143">
        <f>'XS-XXL'!L35*2.54</f>
        <v>3.81</v>
      </c>
      <c r="M35" s="143">
        <f>'XS-XXL'!M35*2.54</f>
        <v>3.96875</v>
      </c>
      <c r="N35" s="143">
        <f>'XS-XXL'!N35*2.54</f>
        <v>4.1275</v>
      </c>
      <c r="O35" s="144"/>
      <c r="P35" s="145"/>
      <c r="Q35" s="149"/>
      <c r="R35" s="157"/>
      <c r="S35" s="153"/>
      <c r="T35" s="153"/>
      <c r="U35" s="153"/>
      <c r="V35" s="154"/>
      <c r="W35" s="153"/>
      <c r="X35" s="153"/>
      <c r="Y35" s="159"/>
      <c r="Z35" s="145"/>
    </row>
    <row r="36" s="56" customFormat="1" ht="28" customHeight="1" spans="1:26">
      <c r="A36" s="95">
        <f t="shared" si="1"/>
        <v>28</v>
      </c>
      <c r="B36" s="96" t="str">
        <f>'[1]SPEC SHEET'!A37</f>
        <v>DISTANCE BETWEEN BACK  SHOULDER STRAP LOOPS</v>
      </c>
      <c r="C36" s="97"/>
      <c r="D36" s="97"/>
      <c r="E36" s="98"/>
      <c r="F36" s="99" t="s">
        <v>55</v>
      </c>
      <c r="G36" s="112">
        <v>0.125</v>
      </c>
      <c r="H36" s="101">
        <f>I36-0.125</f>
        <v>17.02</v>
      </c>
      <c r="I36" s="143">
        <f>'XS-XXL'!I36*2.54</f>
        <v>17.145</v>
      </c>
      <c r="J36" s="143">
        <f>'XS-XXL'!J36*2.54</f>
        <v>18.415</v>
      </c>
      <c r="K36" s="143">
        <f>'XS-XXL'!K36*2.54</f>
        <v>19.05</v>
      </c>
      <c r="L36" s="143">
        <f>'XS-XXL'!L36*2.54</f>
        <v>20.6375</v>
      </c>
      <c r="M36" s="143">
        <f>'XS-XXL'!M36*2.54</f>
        <v>20.955</v>
      </c>
      <c r="N36" s="143">
        <f>'XS-XXL'!N36*2.54</f>
        <v>21.2725</v>
      </c>
      <c r="O36" s="144"/>
      <c r="Q36" s="149"/>
      <c r="R36" s="149"/>
      <c r="S36" s="153"/>
      <c r="T36" s="153"/>
      <c r="U36" s="153"/>
      <c r="V36" s="154"/>
      <c r="W36" s="153"/>
      <c r="X36" s="153"/>
      <c r="Y36" s="159"/>
      <c r="Z36" s="145"/>
    </row>
    <row r="37" s="56" customFormat="1" ht="28" customHeight="1" spans="1:26">
      <c r="A37" s="95">
        <f t="shared" si="1"/>
        <v>29</v>
      </c>
      <c r="B37" s="96" t="str">
        <f>'[1]SPEC SHEET'!A38</f>
        <v>DETACHABLE  SHOULDER STRAP LENGTH - INCL. 2" ADJUSTABLE (OVERLAP)</v>
      </c>
      <c r="C37" s="97"/>
      <c r="D37" s="97"/>
      <c r="E37" s="98"/>
      <c r="F37" s="99" t="s">
        <v>56</v>
      </c>
      <c r="G37" s="113">
        <v>0.25</v>
      </c>
      <c r="H37" s="101">
        <f>I37-0.5</f>
        <v>36.965</v>
      </c>
      <c r="I37" s="143">
        <f>'XS-XXL'!I37*2.54</f>
        <v>37.465</v>
      </c>
      <c r="J37" s="143">
        <f>'XS-XXL'!J37*2.54</f>
        <v>38.1</v>
      </c>
      <c r="K37" s="143">
        <f>'XS-XXL'!K37*2.54</f>
        <v>39.37</v>
      </c>
      <c r="L37" s="143">
        <f>'XS-XXL'!L37*2.54</f>
        <v>40.9575</v>
      </c>
      <c r="M37" s="143">
        <f>'XS-XXL'!M37*2.54</f>
        <v>42.2275</v>
      </c>
      <c r="N37" s="143">
        <f>'XS-XXL'!N37*2.54</f>
        <v>43.4975</v>
      </c>
      <c r="O37" s="144"/>
      <c r="Q37" s="149"/>
      <c r="R37" s="149"/>
      <c r="S37" s="153"/>
      <c r="T37" s="153"/>
      <c r="U37" s="153"/>
      <c r="V37" s="154"/>
      <c r="W37" s="153"/>
      <c r="X37" s="153"/>
      <c r="Y37" s="159"/>
      <c r="Z37" s="145"/>
    </row>
    <row r="38" s="56" customFormat="1" ht="28" customHeight="1" spans="1:26">
      <c r="A38" s="95">
        <f t="shared" si="1"/>
        <v>30</v>
      </c>
      <c r="B38" s="96" t="str">
        <f>'[1]SPEC SHEET'!A39</f>
        <v>SHOULDER STRAP WIDTH</v>
      </c>
      <c r="C38" s="97"/>
      <c r="D38" s="97"/>
      <c r="E38" s="98"/>
      <c r="F38" s="106" t="s">
        <v>57</v>
      </c>
      <c r="G38" s="114">
        <v>0</v>
      </c>
      <c r="H38" s="101">
        <f t="shared" ref="H38:H42" si="4">I38</f>
        <v>0.635</v>
      </c>
      <c r="I38" s="143">
        <f>'XS-XXL'!I38*2.54</f>
        <v>0.635</v>
      </c>
      <c r="J38" s="143">
        <f>'XS-XXL'!J38*2.54</f>
        <v>0.635</v>
      </c>
      <c r="K38" s="143">
        <f>'XS-XXL'!K38*2.54</f>
        <v>1.27</v>
      </c>
      <c r="L38" s="143">
        <f>'XS-XXL'!L38*2.54</f>
        <v>1.905</v>
      </c>
      <c r="M38" s="143">
        <f>'XS-XXL'!M38*2.54</f>
        <v>2.54</v>
      </c>
      <c r="N38" s="143">
        <f>'XS-XXL'!N38*2.54</f>
        <v>3.175</v>
      </c>
      <c r="O38" s="144" t="s">
        <v>62</v>
      </c>
      <c r="Q38" s="149"/>
      <c r="R38" s="149"/>
      <c r="S38" s="153"/>
      <c r="T38" s="153"/>
      <c r="U38" s="153"/>
      <c r="V38" s="158"/>
      <c r="W38" s="153"/>
      <c r="X38" s="153"/>
      <c r="Y38" s="159"/>
      <c r="Z38" s="145"/>
    </row>
    <row r="39" s="56" customFormat="1" ht="28" customHeight="1" spans="1:26">
      <c r="A39" s="95">
        <f t="shared" si="1"/>
        <v>31</v>
      </c>
      <c r="B39" s="96" t="str">
        <f>'[1]SPEC SHEET'!A40</f>
        <v>LENGTH OF SHOULDER STRAP ADJUSTABLE  (OVERLAP)</v>
      </c>
      <c r="C39" s="97"/>
      <c r="D39" s="97"/>
      <c r="E39" s="98"/>
      <c r="F39" s="104" t="s">
        <v>58</v>
      </c>
      <c r="G39" s="113">
        <v>0.25</v>
      </c>
      <c r="H39" s="101">
        <f>I39-0.25</f>
        <v>6.1</v>
      </c>
      <c r="I39" s="143">
        <f>'XS-XXL'!I39*2.54</f>
        <v>6.35</v>
      </c>
      <c r="J39" s="143">
        <f>'XS-XXL'!J39*2.54</f>
        <v>6.35</v>
      </c>
      <c r="K39" s="143">
        <f>'XS-XXL'!K39*2.54</f>
        <v>6.35</v>
      </c>
      <c r="L39" s="143">
        <f>'XS-XXL'!L39*2.54</f>
        <v>6.35</v>
      </c>
      <c r="M39" s="143">
        <f>'XS-XXL'!M39*2.54</f>
        <v>6.35</v>
      </c>
      <c r="N39" s="143">
        <f>'XS-XXL'!N39*2.54</f>
        <v>6.35</v>
      </c>
      <c r="O39" s="144" t="s">
        <v>62</v>
      </c>
      <c r="Q39" s="149"/>
      <c r="R39" s="149"/>
      <c r="S39" s="153"/>
      <c r="T39" s="153"/>
      <c r="U39" s="153"/>
      <c r="V39" s="158"/>
      <c r="W39" s="153"/>
      <c r="X39" s="153"/>
      <c r="Y39" s="159"/>
      <c r="Z39" s="145"/>
    </row>
    <row r="40" s="56" customFormat="1" ht="28" customHeight="1" spans="1:26">
      <c r="A40" s="95">
        <f t="shared" si="1"/>
        <v>32</v>
      </c>
      <c r="B40" s="96" t="str">
        <f>'[1]SPEC SHEET'!A41</f>
        <v>ZIPPER LENGTH</v>
      </c>
      <c r="C40" s="97"/>
      <c r="D40" s="97"/>
      <c r="E40" s="98"/>
      <c r="F40" s="106" t="s">
        <v>59</v>
      </c>
      <c r="G40" s="115">
        <v>0.25</v>
      </c>
      <c r="H40" s="101">
        <f>I40-0.5</f>
        <v>29.98</v>
      </c>
      <c r="I40" s="143">
        <f>'XS-XXL'!I40*2.54</f>
        <v>30.48</v>
      </c>
      <c r="J40" s="143">
        <f>'XS-XXL'!J40*2.54</f>
        <v>30.48</v>
      </c>
      <c r="K40" s="143">
        <f>'XS-XXL'!K40*2.54</f>
        <v>30.48</v>
      </c>
      <c r="L40" s="143">
        <f>'XS-XXL'!L40*2.54</f>
        <v>31.115</v>
      </c>
      <c r="M40" s="143">
        <f>'XS-XXL'!M40*2.54</f>
        <v>31.115</v>
      </c>
      <c r="N40" s="143">
        <f>'XS-XXL'!N40*2.54</f>
        <v>31.75</v>
      </c>
      <c r="O40" s="144" t="s">
        <v>62</v>
      </c>
      <c r="Q40" s="149"/>
      <c r="R40" s="149"/>
      <c r="S40" s="153"/>
      <c r="T40" s="153"/>
      <c r="U40" s="153"/>
      <c r="V40" s="158"/>
      <c r="W40" s="153"/>
      <c r="X40" s="153"/>
      <c r="Y40" s="159"/>
      <c r="Z40" s="145"/>
    </row>
    <row r="41" s="56" customFormat="1" ht="28" customHeight="1" spans="1:26">
      <c r="A41" s="95">
        <f t="shared" si="1"/>
        <v>33</v>
      </c>
      <c r="B41" s="96" t="str">
        <f>'[1]SPEC SHEET'!A42</f>
        <v>HEM HEIGHT</v>
      </c>
      <c r="C41" s="97"/>
      <c r="D41" s="97"/>
      <c r="E41" s="98"/>
      <c r="F41" s="106" t="s">
        <v>60</v>
      </c>
      <c r="G41" s="114">
        <v>0</v>
      </c>
      <c r="H41" s="101">
        <f t="shared" si="4"/>
        <v>0.3175</v>
      </c>
      <c r="I41" s="143">
        <f>'XS-XXL'!I41*2.54</f>
        <v>0.3175</v>
      </c>
      <c r="J41" s="143">
        <f>'XS-XXL'!J41*2.54</f>
        <v>0.3175</v>
      </c>
      <c r="K41" s="143">
        <f>'XS-XXL'!K41*2.54</f>
        <v>0.3175</v>
      </c>
      <c r="L41" s="143">
        <f>'XS-XXL'!L41*2.54</f>
        <v>0.3175</v>
      </c>
      <c r="M41" s="143">
        <f>'XS-XXL'!M41*2.54</f>
        <v>0.3175</v>
      </c>
      <c r="N41" s="143">
        <f>'XS-XXL'!N41*2.54</f>
        <v>0.3175</v>
      </c>
      <c r="O41" s="144" t="s">
        <v>62</v>
      </c>
      <c r="Q41" s="149"/>
      <c r="R41" s="149"/>
      <c r="S41" s="153"/>
      <c r="T41" s="153"/>
      <c r="U41" s="153"/>
      <c r="V41" s="158"/>
      <c r="W41" s="153"/>
      <c r="X41" s="153"/>
      <c r="Y41" s="159"/>
      <c r="Z41" s="145"/>
    </row>
    <row r="42" s="56" customFormat="1" ht="28" customHeight="1" spans="1:26">
      <c r="A42" s="95">
        <f t="shared" si="1"/>
        <v>34</v>
      </c>
      <c r="B42" s="96" t="str">
        <f>'[1]SPEC SHEET'!A43</f>
        <v>INTERIOR GRIPPER TAPE HEIGHT</v>
      </c>
      <c r="C42" s="97"/>
      <c r="D42" s="97"/>
      <c r="E42" s="98"/>
      <c r="F42" s="116" t="s">
        <v>61</v>
      </c>
      <c r="G42" s="114">
        <v>0</v>
      </c>
      <c r="H42" s="101">
        <f t="shared" si="4"/>
        <v>0.9525</v>
      </c>
      <c r="I42" s="143">
        <f>'XS-XXL'!I42*2.54</f>
        <v>0.9525</v>
      </c>
      <c r="J42" s="143">
        <f>'XS-XXL'!J42*2.54</f>
        <v>0.9525</v>
      </c>
      <c r="K42" s="143">
        <f>'XS-XXL'!K42*2.54</f>
        <v>0.9525</v>
      </c>
      <c r="L42" s="143">
        <f>'XS-XXL'!L42*2.54</f>
        <v>0.9525</v>
      </c>
      <c r="M42" s="143">
        <f>'XS-XXL'!M42*2.54</f>
        <v>0.9525</v>
      </c>
      <c r="N42" s="143">
        <f>'XS-XXL'!N42*2.54</f>
        <v>0.9525</v>
      </c>
      <c r="O42" s="144"/>
      <c r="R42" s="149"/>
      <c r="S42" s="153"/>
      <c r="T42" s="153"/>
      <c r="U42" s="153"/>
      <c r="V42" s="158"/>
      <c r="W42" s="153"/>
      <c r="X42" s="153"/>
      <c r="Y42" s="159"/>
      <c r="Z42" s="145"/>
    </row>
    <row r="43" s="56" customFormat="1" customHeight="1" spans="14:26"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</row>
    <row r="44" s="56" customFormat="1" customHeight="1" spans="14:26"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</row>
    <row r="45" s="56" customFormat="1" customHeight="1" spans="14:26"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</row>
    <row r="46" s="56" customFormat="1" customHeight="1" spans="14:26"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</row>
    <row r="47" s="56" customFormat="1" customHeight="1" spans="14:26"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</row>
    <row r="48" s="56" customFormat="1" customHeight="1" spans="14:26"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</row>
    <row r="49" s="56" customFormat="1" customHeight="1" spans="14:26"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</row>
    <row r="50" s="56" customFormat="1" customHeight="1" spans="14:26"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</row>
    <row r="51" s="56" customFormat="1" customHeight="1" spans="14:26"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</row>
    <row r="52" s="56" customFormat="1" customHeight="1" spans="14:26"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</row>
    <row r="53" s="56" customFormat="1" customHeight="1" spans="14:26"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</row>
    <row r="54" s="56" customFormat="1" customHeight="1" spans="14:26"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</row>
  </sheetData>
  <mergeCells count="65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G7:G8"/>
    <mergeCell ref="H7:H8"/>
    <mergeCell ref="I7:I8"/>
    <mergeCell ref="J7:J8"/>
    <mergeCell ref="K7:K8"/>
    <mergeCell ref="L7:L8"/>
    <mergeCell ref="M7:M8"/>
    <mergeCell ref="N7:N8"/>
    <mergeCell ref="O1:O6"/>
    <mergeCell ref="O7:O8"/>
    <mergeCell ref="H2:J4"/>
    <mergeCell ref="K2:N4"/>
    <mergeCell ref="B7:E8"/>
  </mergeCells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00694444444445" right="0.700694444444445" top="0.357638888888889" bottom="0.357638888888889" header="0.298611111111111" footer="0.298611111111111"/>
  <pageSetup paperSize="9" scale="46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5"/>
  <sheetViews>
    <sheetView view="pageBreakPreview" zoomScale="55" zoomScaleNormal="85" workbookViewId="0">
      <selection activeCell="V22" sqref="V22"/>
    </sheetView>
  </sheetViews>
  <sheetFormatPr defaultColWidth="9.02654867256637" defaultRowHeight="12.75"/>
  <cols>
    <col min="1" max="1" width="4.16814159292035" style="1" customWidth="1"/>
    <col min="2" max="2" width="22.5044247787611" style="1" customWidth="1"/>
    <col min="3" max="3" width="20.5044247787611" style="1" customWidth="1"/>
    <col min="4" max="4" width="23.6637168141593" style="1" customWidth="1"/>
    <col min="5" max="5" width="21.8318584070796" style="1" customWidth="1"/>
    <col min="6" max="6" width="55.4867256637168" style="1" customWidth="1"/>
    <col min="7" max="7" width="11" style="1" customWidth="1"/>
    <col min="8" max="11" width="12.5486725663717" style="1" customWidth="1"/>
    <col min="12" max="12" width="22.8318584070796" style="1" customWidth="1"/>
    <col min="13" max="15" width="8.66371681415929" style="1" customWidth="1"/>
    <col min="16" max="16" width="5.50442477876106" style="1" customWidth="1"/>
    <col min="17" max="17" width="8.66371681415929" style="1" customWidth="1"/>
    <col min="18" max="19" width="8.50442477876106" style="1" customWidth="1"/>
    <col min="20" max="20" width="6.66371681415929" style="1" customWidth="1"/>
    <col min="21" max="21" width="10.1681415929204" style="1" customWidth="1"/>
    <col min="22" max="22" width="28.6637168141593" style="1" customWidth="1"/>
    <col min="23" max="16384" width="9.02654867256637" style="1"/>
  </cols>
  <sheetData>
    <row r="1" s="1" customFormat="1" ht="30" customHeight="1" spans="1:23">
      <c r="A1" s="2" t="s">
        <v>0</v>
      </c>
      <c r="B1" s="2"/>
      <c r="C1" s="2"/>
      <c r="D1" s="2"/>
      <c r="E1" s="3" t="s">
        <v>1</v>
      </c>
      <c r="F1" s="3"/>
      <c r="G1" s="4" t="s">
        <v>63</v>
      </c>
      <c r="H1" s="3"/>
      <c r="I1" s="3"/>
      <c r="J1" s="3"/>
      <c r="K1" s="3"/>
      <c r="L1" s="3"/>
      <c r="M1" s="30"/>
      <c r="N1" s="30"/>
      <c r="O1" s="30"/>
      <c r="P1" s="30"/>
      <c r="Q1" s="30"/>
      <c r="R1" s="30"/>
      <c r="S1" s="30"/>
      <c r="T1" s="30"/>
      <c r="U1" s="30"/>
      <c r="V1" s="46"/>
      <c r="W1" s="46"/>
    </row>
    <row r="2" s="1" customFormat="1" ht="15.75" customHeight="1" spans="1:23">
      <c r="A2" s="5" t="s">
        <v>4</v>
      </c>
      <c r="B2" s="5"/>
      <c r="C2" s="6" t="s">
        <v>64</v>
      </c>
      <c r="D2" s="7" t="s">
        <v>5</v>
      </c>
      <c r="E2" s="8" t="s">
        <v>65</v>
      </c>
      <c r="F2" s="8"/>
      <c r="G2" s="8"/>
      <c r="H2" s="3"/>
      <c r="I2" s="3"/>
      <c r="J2" s="3"/>
      <c r="K2" s="3"/>
      <c r="L2" s="3"/>
      <c r="M2" s="31"/>
      <c r="N2" s="31"/>
      <c r="O2" s="31"/>
      <c r="P2" s="31"/>
      <c r="Q2" s="31"/>
      <c r="R2" s="31"/>
      <c r="S2" s="31"/>
      <c r="T2" s="31"/>
      <c r="U2" s="31"/>
      <c r="V2" s="46"/>
      <c r="W2" s="46"/>
    </row>
    <row r="3" s="1" customFormat="1" ht="15.75" customHeight="1" spans="1:23">
      <c r="A3" s="5" t="s">
        <v>66</v>
      </c>
      <c r="B3" s="5"/>
      <c r="C3" s="9">
        <v>45525</v>
      </c>
      <c r="D3" s="7" t="s">
        <v>8</v>
      </c>
      <c r="E3" s="8" t="s">
        <v>67</v>
      </c>
      <c r="F3" s="8"/>
      <c r="G3" s="8"/>
      <c r="H3" s="3"/>
      <c r="I3" s="3"/>
      <c r="J3" s="3"/>
      <c r="K3" s="3"/>
      <c r="L3" s="3"/>
      <c r="M3" s="31"/>
      <c r="N3" s="31"/>
      <c r="O3" s="31"/>
      <c r="P3" s="31"/>
      <c r="Q3" s="31"/>
      <c r="R3" s="31"/>
      <c r="S3" s="31"/>
      <c r="T3" s="31"/>
      <c r="U3" s="31"/>
      <c r="V3" s="46"/>
      <c r="W3" s="46"/>
    </row>
    <row r="4" s="1" customFormat="1" ht="15.75" customHeight="1" spans="1:23">
      <c r="A4" s="5" t="s">
        <v>9</v>
      </c>
      <c r="B4" s="5"/>
      <c r="C4" s="6" t="s">
        <v>68</v>
      </c>
      <c r="D4" s="7" t="s">
        <v>10</v>
      </c>
      <c r="E4" s="8" t="s">
        <v>69</v>
      </c>
      <c r="F4" s="8"/>
      <c r="G4" s="8"/>
      <c r="H4" s="3"/>
      <c r="I4" s="3"/>
      <c r="J4" s="3"/>
      <c r="K4" s="3"/>
      <c r="L4" s="3"/>
      <c r="M4" s="31"/>
      <c r="N4" s="31"/>
      <c r="O4" s="31"/>
      <c r="P4" s="31"/>
      <c r="Q4" s="31"/>
      <c r="R4" s="31"/>
      <c r="S4" s="31"/>
      <c r="T4" s="31"/>
      <c r="U4" s="31"/>
      <c r="V4" s="46"/>
      <c r="W4" s="46"/>
    </row>
    <row r="5" s="1" customFormat="1" ht="15.75" customHeight="1" spans="1:23">
      <c r="A5" s="5" t="s">
        <v>70</v>
      </c>
      <c r="B5" s="5"/>
      <c r="C5" s="6" t="s">
        <v>71</v>
      </c>
      <c r="D5" s="7" t="s">
        <v>13</v>
      </c>
      <c r="E5" s="8" t="s">
        <v>72</v>
      </c>
      <c r="F5" s="8"/>
      <c r="G5" s="8"/>
      <c r="H5" s="3"/>
      <c r="I5" s="3"/>
      <c r="J5" s="3"/>
      <c r="K5" s="3"/>
      <c r="L5" s="3"/>
      <c r="M5" s="31"/>
      <c r="N5" s="31"/>
      <c r="O5" s="31"/>
      <c r="P5" s="31"/>
      <c r="Q5" s="31"/>
      <c r="R5" s="31"/>
      <c r="S5" s="31"/>
      <c r="T5" s="31"/>
      <c r="U5" s="31"/>
      <c r="V5" s="46"/>
      <c r="W5" s="46"/>
    </row>
    <row r="6" s="1" customFormat="1" ht="15.75" customHeight="1" spans="1:23">
      <c r="A6" s="5" t="s">
        <v>12</v>
      </c>
      <c r="B6" s="5"/>
      <c r="C6" s="6" t="s">
        <v>73</v>
      </c>
      <c r="D6" s="7" t="s">
        <v>16</v>
      </c>
      <c r="E6" s="8" t="s">
        <v>74</v>
      </c>
      <c r="F6" s="8"/>
      <c r="G6" s="8"/>
      <c r="H6" s="3"/>
      <c r="I6" s="3"/>
      <c r="J6" s="3"/>
      <c r="K6" s="3"/>
      <c r="L6" s="3"/>
      <c r="M6" s="31"/>
      <c r="N6" s="31"/>
      <c r="O6" s="31"/>
      <c r="P6" s="31"/>
      <c r="Q6" s="31"/>
      <c r="R6" s="31"/>
      <c r="S6" s="31"/>
      <c r="T6" s="31"/>
      <c r="U6" s="47"/>
      <c r="V6" s="46"/>
      <c r="W6" s="46"/>
    </row>
    <row r="7" s="1" customFormat="1" ht="15.75" customHeight="1" spans="1:23">
      <c r="A7" s="10" t="s">
        <v>18</v>
      </c>
      <c r="B7" s="10"/>
      <c r="C7" s="10"/>
      <c r="D7" s="10"/>
      <c r="E7" s="10"/>
      <c r="F7" s="10"/>
      <c r="G7" s="11" t="s">
        <v>19</v>
      </c>
      <c r="H7" s="12" t="s">
        <v>75</v>
      </c>
      <c r="I7" s="32" t="s">
        <v>73</v>
      </c>
      <c r="J7" s="33" t="s">
        <v>76</v>
      </c>
      <c r="K7" s="12" t="s">
        <v>77</v>
      </c>
      <c r="L7" s="34" t="s">
        <v>27</v>
      </c>
      <c r="M7" s="35"/>
      <c r="N7" s="36"/>
      <c r="O7" s="35"/>
      <c r="P7" s="35"/>
      <c r="Q7" s="35"/>
      <c r="R7" s="36"/>
      <c r="S7" s="35"/>
      <c r="T7" s="35"/>
      <c r="U7" s="36"/>
      <c r="V7" s="37"/>
      <c r="W7" s="46"/>
    </row>
    <row r="8" s="1" customFormat="1" ht="15" customHeight="1" spans="1:23">
      <c r="A8" s="10"/>
      <c r="B8" s="10"/>
      <c r="C8" s="10"/>
      <c r="D8" s="10"/>
      <c r="E8" s="10"/>
      <c r="F8" s="10"/>
      <c r="G8" s="13"/>
      <c r="H8" s="14"/>
      <c r="I8" s="14"/>
      <c r="J8" s="14"/>
      <c r="K8" s="14"/>
      <c r="L8" s="34"/>
      <c r="M8" s="37"/>
      <c r="N8" s="37"/>
      <c r="O8" s="37"/>
      <c r="P8" s="38"/>
      <c r="Q8" s="37"/>
      <c r="R8" s="37"/>
      <c r="S8" s="37"/>
      <c r="T8" s="38"/>
      <c r="U8" s="37"/>
      <c r="V8" s="37"/>
      <c r="W8" s="46"/>
    </row>
    <row r="9" s="1" customFormat="1" ht="20" customHeight="1" spans="1:23">
      <c r="A9" s="15" t="s">
        <v>78</v>
      </c>
      <c r="B9" s="15"/>
      <c r="C9" s="15"/>
      <c r="D9" s="15"/>
      <c r="E9" s="15"/>
      <c r="F9" s="16" t="s">
        <v>79</v>
      </c>
      <c r="G9" s="17">
        <v>44930</v>
      </c>
      <c r="H9" s="49">
        <v>10.125</v>
      </c>
      <c r="I9" s="54">
        <v>10.25</v>
      </c>
      <c r="J9" s="51">
        <v>10.375</v>
      </c>
      <c r="K9" s="51">
        <v>10.5</v>
      </c>
      <c r="L9" s="39"/>
      <c r="M9" s="40"/>
      <c r="N9" s="40"/>
      <c r="O9" s="41"/>
      <c r="P9" s="40"/>
      <c r="Q9" s="40"/>
      <c r="R9" s="40"/>
      <c r="S9" s="41"/>
      <c r="T9" s="40"/>
      <c r="U9" s="40"/>
      <c r="V9" s="48"/>
      <c r="W9" s="46"/>
    </row>
    <row r="10" s="1" customFormat="1" ht="20" customHeight="1" spans="1:23">
      <c r="A10" s="15" t="s">
        <v>80</v>
      </c>
      <c r="B10" s="15"/>
      <c r="C10" s="15"/>
      <c r="D10" s="15"/>
      <c r="E10" s="15"/>
      <c r="F10" s="19" t="s">
        <v>29</v>
      </c>
      <c r="G10" s="17">
        <v>44930</v>
      </c>
      <c r="H10" s="49">
        <f>I10-1/4</f>
        <v>11.25</v>
      </c>
      <c r="I10" s="54">
        <v>11.5</v>
      </c>
      <c r="J10" s="51">
        <f>I10+1/4</f>
        <v>11.75</v>
      </c>
      <c r="K10" s="51">
        <f>J10+1/4</f>
        <v>12</v>
      </c>
      <c r="L10" s="39"/>
      <c r="M10" s="40"/>
      <c r="N10" s="40"/>
      <c r="O10" s="41"/>
      <c r="P10" s="40"/>
      <c r="Q10" s="40"/>
      <c r="R10" s="40"/>
      <c r="S10" s="41"/>
      <c r="T10" s="40"/>
      <c r="U10" s="40"/>
      <c r="V10" s="48"/>
      <c r="W10" s="46"/>
    </row>
    <row r="11" s="1" customFormat="1" ht="20" customHeight="1" spans="1:23">
      <c r="A11" s="15" t="s">
        <v>81</v>
      </c>
      <c r="B11" s="15"/>
      <c r="C11" s="15"/>
      <c r="D11" s="15"/>
      <c r="E11" s="15"/>
      <c r="F11" s="20" t="s">
        <v>30</v>
      </c>
      <c r="G11" s="17">
        <v>44930</v>
      </c>
      <c r="H11" s="49">
        <v>6.875</v>
      </c>
      <c r="I11" s="54">
        <v>7</v>
      </c>
      <c r="J11" s="51">
        <v>7.125</v>
      </c>
      <c r="K11" s="51">
        <v>7.25</v>
      </c>
      <c r="L11" s="39"/>
      <c r="M11" s="40"/>
      <c r="N11" s="40"/>
      <c r="O11" s="41"/>
      <c r="P11" s="40"/>
      <c r="Q11" s="40"/>
      <c r="R11" s="40"/>
      <c r="S11" s="41"/>
      <c r="T11" s="40"/>
      <c r="U11" s="40"/>
      <c r="V11" s="48"/>
      <c r="W11" s="46"/>
    </row>
    <row r="12" s="1" customFormat="1" ht="20" customHeight="1" spans="1:23">
      <c r="A12" s="15" t="s">
        <v>82</v>
      </c>
      <c r="B12" s="15"/>
      <c r="C12" s="15"/>
      <c r="D12" s="15"/>
      <c r="E12" s="15"/>
      <c r="F12" s="20" t="s">
        <v>31</v>
      </c>
      <c r="G12" s="17">
        <v>44930</v>
      </c>
      <c r="H12" s="49">
        <v>6.375</v>
      </c>
      <c r="I12" s="54">
        <v>6.5</v>
      </c>
      <c r="J12" s="51">
        <v>6.625</v>
      </c>
      <c r="K12" s="51">
        <v>6.75</v>
      </c>
      <c r="L12" s="39"/>
      <c r="M12" s="40"/>
      <c r="N12" s="40"/>
      <c r="O12" s="41"/>
      <c r="P12" s="40"/>
      <c r="Q12" s="40"/>
      <c r="R12" s="40"/>
      <c r="S12" s="41"/>
      <c r="T12" s="40"/>
      <c r="U12" s="40"/>
      <c r="V12" s="48"/>
      <c r="W12" s="46"/>
    </row>
    <row r="13" s="1" customFormat="1" ht="20" customHeight="1" spans="1:23">
      <c r="A13" s="15" t="s">
        <v>83</v>
      </c>
      <c r="B13" s="15"/>
      <c r="C13" s="15"/>
      <c r="D13" s="15"/>
      <c r="E13" s="15"/>
      <c r="F13" s="21" t="s">
        <v>32</v>
      </c>
      <c r="G13" s="17">
        <v>45293</v>
      </c>
      <c r="H13" s="49">
        <v>43.5</v>
      </c>
      <c r="I13" s="54">
        <v>43.75</v>
      </c>
      <c r="J13" s="51">
        <v>44</v>
      </c>
      <c r="K13" s="51">
        <v>44.25</v>
      </c>
      <c r="L13" s="39"/>
      <c r="M13" s="40"/>
      <c r="N13" s="40"/>
      <c r="O13" s="41"/>
      <c r="P13" s="40"/>
      <c r="Q13" s="40"/>
      <c r="R13" s="40"/>
      <c r="S13" s="41"/>
      <c r="T13" s="40"/>
      <c r="U13" s="40"/>
      <c r="V13" s="48"/>
      <c r="W13" s="46"/>
    </row>
    <row r="14" s="1" customFormat="1" ht="20" customHeight="1" spans="1:23">
      <c r="A14" s="15" t="s">
        <v>84</v>
      </c>
      <c r="B14" s="15"/>
      <c r="C14" s="15"/>
      <c r="D14" s="15"/>
      <c r="E14" s="15"/>
      <c r="F14" s="20" t="s">
        <v>33</v>
      </c>
      <c r="G14" s="17">
        <v>45293</v>
      </c>
      <c r="H14" s="49">
        <v>44.25</v>
      </c>
      <c r="I14" s="54">
        <v>44.5</v>
      </c>
      <c r="J14" s="51">
        <v>44.75</v>
      </c>
      <c r="K14" s="51">
        <v>45</v>
      </c>
      <c r="L14" s="39"/>
      <c r="M14" s="40"/>
      <c r="N14" s="40"/>
      <c r="O14" s="41"/>
      <c r="P14" s="40"/>
      <c r="Q14" s="40"/>
      <c r="R14" s="40"/>
      <c r="S14" s="41"/>
      <c r="T14" s="40"/>
      <c r="U14" s="40"/>
      <c r="V14" s="48"/>
      <c r="W14" s="46"/>
    </row>
    <row r="15" s="1" customFormat="1" ht="20" customHeight="1" spans="1:23">
      <c r="A15" s="15" t="s">
        <v>85</v>
      </c>
      <c r="B15" s="15"/>
      <c r="C15" s="15"/>
      <c r="D15" s="15"/>
      <c r="E15" s="15"/>
      <c r="F15" s="22" t="s">
        <v>34</v>
      </c>
      <c r="G15" s="17">
        <v>45293</v>
      </c>
      <c r="H15" s="49">
        <v>44.25</v>
      </c>
      <c r="I15" s="54">
        <v>44.5</v>
      </c>
      <c r="J15" s="51">
        <v>44.75</v>
      </c>
      <c r="K15" s="51">
        <v>45</v>
      </c>
      <c r="L15" s="39"/>
      <c r="M15" s="40"/>
      <c r="N15" s="40"/>
      <c r="O15" s="41"/>
      <c r="P15" s="40"/>
      <c r="Q15" s="40"/>
      <c r="R15" s="40"/>
      <c r="S15" s="41"/>
      <c r="T15" s="40"/>
      <c r="U15" s="40"/>
      <c r="V15" s="48"/>
      <c r="W15" s="46"/>
    </row>
    <row r="16" s="1" customFormat="1" ht="20" customHeight="1" spans="1:23">
      <c r="A16" s="15" t="s">
        <v>86</v>
      </c>
      <c r="B16" s="15"/>
      <c r="C16" s="15"/>
      <c r="D16" s="15"/>
      <c r="E16" s="15"/>
      <c r="F16" s="16" t="s">
        <v>35</v>
      </c>
      <c r="G16" s="17">
        <v>45295</v>
      </c>
      <c r="H16" s="49">
        <f>I16-0.5</f>
        <v>11.25</v>
      </c>
      <c r="I16" s="54">
        <v>11.75</v>
      </c>
      <c r="J16" s="51">
        <f>I16+0.625</f>
        <v>12.375</v>
      </c>
      <c r="K16" s="51">
        <f>J16+0.5</f>
        <v>12.875</v>
      </c>
      <c r="L16" s="39"/>
      <c r="M16" s="40"/>
      <c r="N16" s="40"/>
      <c r="O16" s="41"/>
      <c r="P16" s="40"/>
      <c r="Q16" s="40"/>
      <c r="R16" s="40"/>
      <c r="S16" s="41"/>
      <c r="T16" s="40"/>
      <c r="U16" s="40"/>
      <c r="V16" s="48"/>
      <c r="W16" s="46"/>
    </row>
    <row r="17" s="1" customFormat="1" ht="20" customHeight="1" spans="1:23">
      <c r="A17" s="15" t="s">
        <v>87</v>
      </c>
      <c r="B17" s="15"/>
      <c r="C17" s="15"/>
      <c r="D17" s="15"/>
      <c r="E17" s="15"/>
      <c r="F17" s="16" t="s">
        <v>88</v>
      </c>
      <c r="G17" s="17">
        <v>45359</v>
      </c>
      <c r="H17" s="50">
        <v>20.5</v>
      </c>
      <c r="I17" s="54">
        <v>21.5</v>
      </c>
      <c r="J17" s="51">
        <v>22.75</v>
      </c>
      <c r="K17" s="51">
        <v>24</v>
      </c>
      <c r="L17" s="39"/>
      <c r="M17" s="40"/>
      <c r="N17" s="40"/>
      <c r="O17" s="41"/>
      <c r="P17" s="40"/>
      <c r="Q17" s="40"/>
      <c r="R17" s="40"/>
      <c r="S17" s="41"/>
      <c r="T17" s="40"/>
      <c r="U17" s="40"/>
      <c r="V17" s="48"/>
      <c r="W17" s="46"/>
    </row>
    <row r="18" s="1" customFormat="1" ht="20" customHeight="1" spans="1:23">
      <c r="A18" s="15" t="s">
        <v>89</v>
      </c>
      <c r="B18" s="15"/>
      <c r="C18" s="15"/>
      <c r="D18" s="15"/>
      <c r="E18" s="15"/>
      <c r="F18" s="21" t="s">
        <v>38</v>
      </c>
      <c r="G18" s="17">
        <v>45295</v>
      </c>
      <c r="H18" s="49">
        <f>I18-0.5</f>
        <v>8</v>
      </c>
      <c r="I18" s="54">
        <v>8.5</v>
      </c>
      <c r="J18" s="51">
        <f>I18+0.625</f>
        <v>9.125</v>
      </c>
      <c r="K18" s="51">
        <f>J18+0.5</f>
        <v>9.625</v>
      </c>
      <c r="L18" s="39"/>
      <c r="M18" s="40"/>
      <c r="N18" s="40"/>
      <c r="O18" s="41"/>
      <c r="P18" s="40"/>
      <c r="Q18" s="40"/>
      <c r="R18" s="40"/>
      <c r="S18" s="41"/>
      <c r="T18" s="40"/>
      <c r="U18" s="40"/>
      <c r="V18" s="48"/>
      <c r="W18" s="46"/>
    </row>
    <row r="19" s="1" customFormat="1" ht="20" customHeight="1" spans="1:23">
      <c r="A19" s="15" t="s">
        <v>90</v>
      </c>
      <c r="B19" s="15"/>
      <c r="C19" s="15"/>
      <c r="D19" s="15"/>
      <c r="E19" s="15"/>
      <c r="F19" s="21" t="s">
        <v>39</v>
      </c>
      <c r="G19" s="17">
        <v>45293</v>
      </c>
      <c r="H19" s="50">
        <v>36.5</v>
      </c>
      <c r="I19" s="54">
        <v>38.5</v>
      </c>
      <c r="J19" s="51">
        <v>41</v>
      </c>
      <c r="K19" s="51">
        <v>43.5</v>
      </c>
      <c r="L19" s="39"/>
      <c r="M19" s="40"/>
      <c r="N19" s="40"/>
      <c r="O19" s="41"/>
      <c r="P19" s="40"/>
      <c r="Q19" s="40"/>
      <c r="R19" s="40"/>
      <c r="S19" s="41"/>
      <c r="T19" s="40"/>
      <c r="U19" s="40"/>
      <c r="V19" s="48"/>
      <c r="W19" s="46"/>
    </row>
    <row r="20" s="1" customFormat="1" ht="20" customHeight="1" spans="1:23">
      <c r="A20" s="15" t="s">
        <v>91</v>
      </c>
      <c r="B20" s="15"/>
      <c r="C20" s="15"/>
      <c r="D20" s="15"/>
      <c r="E20" s="15"/>
      <c r="F20" s="21" t="s">
        <v>40</v>
      </c>
      <c r="G20" s="17">
        <v>45293</v>
      </c>
      <c r="H20" s="50">
        <v>35.5</v>
      </c>
      <c r="I20" s="54">
        <v>37.5</v>
      </c>
      <c r="J20" s="51">
        <v>40</v>
      </c>
      <c r="K20" s="51">
        <v>42.5</v>
      </c>
      <c r="L20" s="39"/>
      <c r="M20" s="40"/>
      <c r="N20" s="40"/>
      <c r="O20" s="41"/>
      <c r="P20" s="40"/>
      <c r="Q20" s="40"/>
      <c r="R20" s="40"/>
      <c r="S20" s="41"/>
      <c r="T20" s="40"/>
      <c r="U20" s="40"/>
      <c r="V20" s="48"/>
      <c r="W20" s="46"/>
    </row>
    <row r="21" s="1" customFormat="1" ht="20" customHeight="1" spans="1:23">
      <c r="A21" s="15" t="s">
        <v>92</v>
      </c>
      <c r="B21" s="15"/>
      <c r="C21" s="15"/>
      <c r="D21" s="15"/>
      <c r="E21" s="15"/>
      <c r="F21" s="21" t="s">
        <v>41</v>
      </c>
      <c r="G21" s="17">
        <v>45293</v>
      </c>
      <c r="H21" s="50">
        <v>42</v>
      </c>
      <c r="I21" s="54">
        <v>44</v>
      </c>
      <c r="J21" s="51">
        <v>46.5</v>
      </c>
      <c r="K21" s="51">
        <v>49</v>
      </c>
      <c r="L21" s="39"/>
      <c r="M21" s="40"/>
      <c r="N21" s="40"/>
      <c r="O21" s="41"/>
      <c r="P21" s="40"/>
      <c r="Q21" s="40"/>
      <c r="R21" s="40"/>
      <c r="S21" s="41"/>
      <c r="T21" s="40"/>
      <c r="U21" s="40"/>
      <c r="V21" s="48"/>
      <c r="W21" s="46"/>
    </row>
    <row r="22" s="1" customFormat="1" ht="20" customHeight="1" spans="1:23">
      <c r="A22" s="15" t="s">
        <v>93</v>
      </c>
      <c r="B22" s="15"/>
      <c r="C22" s="15"/>
      <c r="D22" s="15"/>
      <c r="E22" s="15"/>
      <c r="F22" s="21" t="s">
        <v>42</v>
      </c>
      <c r="G22" s="17">
        <v>45293</v>
      </c>
      <c r="H22" s="50">
        <v>47</v>
      </c>
      <c r="I22" s="54">
        <v>49</v>
      </c>
      <c r="J22" s="51">
        <v>51.5</v>
      </c>
      <c r="K22" s="51">
        <v>54</v>
      </c>
      <c r="L22" s="39"/>
      <c r="M22" s="41"/>
      <c r="N22" s="40"/>
      <c r="O22" s="41"/>
      <c r="P22" s="40"/>
      <c r="Q22" s="41"/>
      <c r="R22" s="40"/>
      <c r="S22" s="41"/>
      <c r="T22" s="40"/>
      <c r="U22" s="40"/>
      <c r="V22" s="48"/>
      <c r="W22" s="46"/>
    </row>
    <row r="23" s="1" customFormat="1" ht="20" customHeight="1" spans="1:23">
      <c r="A23" s="15" t="s">
        <v>94</v>
      </c>
      <c r="B23" s="15"/>
      <c r="C23" s="15"/>
      <c r="D23" s="15"/>
      <c r="E23" s="15"/>
      <c r="F23" s="21" t="s">
        <v>43</v>
      </c>
      <c r="G23" s="23">
        <v>44928</v>
      </c>
      <c r="H23" s="50">
        <v>90</v>
      </c>
      <c r="I23" s="54">
        <v>92</v>
      </c>
      <c r="J23" s="51">
        <v>94.5</v>
      </c>
      <c r="K23" s="51">
        <v>97</v>
      </c>
      <c r="L23" s="39"/>
      <c r="M23" s="40"/>
      <c r="N23" s="40"/>
      <c r="O23" s="41"/>
      <c r="P23" s="40"/>
      <c r="Q23" s="40"/>
      <c r="R23" s="40"/>
      <c r="S23" s="41"/>
      <c r="T23" s="40"/>
      <c r="U23" s="40"/>
      <c r="V23" s="48"/>
      <c r="W23" s="46"/>
    </row>
    <row r="24" s="1" customFormat="1" ht="20" customHeight="1" spans="1:23">
      <c r="A24" s="15" t="s">
        <v>95</v>
      </c>
      <c r="B24" s="15"/>
      <c r="C24" s="15"/>
      <c r="D24" s="15"/>
      <c r="E24" s="15"/>
      <c r="F24" s="24" t="s">
        <v>44</v>
      </c>
      <c r="G24" s="25">
        <v>44930</v>
      </c>
      <c r="H24" s="49">
        <v>30.75</v>
      </c>
      <c r="I24" s="54">
        <v>31</v>
      </c>
      <c r="J24" s="51">
        <v>31.25</v>
      </c>
      <c r="K24" s="51">
        <v>31.5</v>
      </c>
      <c r="L24" s="39"/>
      <c r="M24" s="40"/>
      <c r="N24" s="40"/>
      <c r="O24" s="41"/>
      <c r="P24" s="40"/>
      <c r="Q24" s="40"/>
      <c r="R24" s="40"/>
      <c r="S24" s="41"/>
      <c r="T24" s="40"/>
      <c r="U24" s="40"/>
      <c r="V24" s="48"/>
      <c r="W24" s="46"/>
    </row>
    <row r="25" s="1" customFormat="1" ht="20" customHeight="1" spans="1:23">
      <c r="A25" s="15" t="s">
        <v>96</v>
      </c>
      <c r="B25" s="15"/>
      <c r="C25" s="15"/>
      <c r="D25" s="15"/>
      <c r="E25" s="15"/>
      <c r="F25" s="26" t="s">
        <v>45</v>
      </c>
      <c r="G25" s="27">
        <v>0.25</v>
      </c>
      <c r="H25" s="49">
        <v>22.75</v>
      </c>
      <c r="I25" s="54">
        <v>22.75</v>
      </c>
      <c r="J25" s="51">
        <v>23.75</v>
      </c>
      <c r="K25" s="51">
        <v>24.75</v>
      </c>
      <c r="L25" s="39"/>
      <c r="M25" s="41"/>
      <c r="N25" s="40"/>
      <c r="O25" s="41"/>
      <c r="P25" s="40"/>
      <c r="Q25" s="41"/>
      <c r="R25" s="40"/>
      <c r="S25" s="41"/>
      <c r="T25" s="40"/>
      <c r="U25" s="40"/>
      <c r="V25" s="48"/>
      <c r="W25" s="46"/>
    </row>
    <row r="26" s="1" customFormat="1" ht="20" customHeight="1" spans="1:23">
      <c r="A26" s="15" t="s">
        <v>97</v>
      </c>
      <c r="B26" s="15"/>
      <c r="C26" s="15"/>
      <c r="D26" s="15"/>
      <c r="E26" s="15"/>
      <c r="F26" s="26" t="s">
        <v>46</v>
      </c>
      <c r="G26" s="25">
        <v>45299</v>
      </c>
      <c r="H26" s="51">
        <v>6.375</v>
      </c>
      <c r="I26" s="54">
        <v>6.5</v>
      </c>
      <c r="J26" s="51">
        <v>6.625</v>
      </c>
      <c r="K26" s="51">
        <v>6.75</v>
      </c>
      <c r="L26" s="39"/>
      <c r="M26" s="40"/>
      <c r="N26" s="40"/>
      <c r="O26" s="41"/>
      <c r="P26" s="40"/>
      <c r="Q26" s="40"/>
      <c r="R26" s="40"/>
      <c r="S26" s="41"/>
      <c r="T26" s="40"/>
      <c r="U26" s="40"/>
      <c r="V26" s="48"/>
      <c r="W26" s="46"/>
    </row>
    <row r="27" s="1" customFormat="1" ht="20" customHeight="1" spans="1:23">
      <c r="A27" s="15" t="s">
        <v>98</v>
      </c>
      <c r="B27" s="15"/>
      <c r="C27" s="15"/>
      <c r="D27" s="15"/>
      <c r="E27" s="15"/>
      <c r="F27" s="26" t="s">
        <v>47</v>
      </c>
      <c r="G27" s="25">
        <v>45299</v>
      </c>
      <c r="H27" s="51">
        <v>0.125</v>
      </c>
      <c r="I27" s="54">
        <v>0.125</v>
      </c>
      <c r="J27" s="51">
        <v>0.25</v>
      </c>
      <c r="K27" s="51">
        <v>0.25</v>
      </c>
      <c r="L27" s="39"/>
      <c r="M27" s="40"/>
      <c r="N27" s="40"/>
      <c r="O27" s="41"/>
      <c r="P27" s="40"/>
      <c r="Q27" s="40"/>
      <c r="R27" s="40"/>
      <c r="S27" s="41"/>
      <c r="T27" s="40"/>
      <c r="U27" s="40"/>
      <c r="V27" s="48"/>
      <c r="W27" s="46"/>
    </row>
    <row r="28" s="1" customFormat="1" ht="20" customHeight="1" spans="1:23">
      <c r="A28" s="15" t="s">
        <v>99</v>
      </c>
      <c r="B28" s="15"/>
      <c r="C28" s="15"/>
      <c r="D28" s="15"/>
      <c r="E28" s="15"/>
      <c r="F28" s="26" t="s">
        <v>48</v>
      </c>
      <c r="G28" s="25">
        <v>45299</v>
      </c>
      <c r="H28" s="49">
        <v>2.25</v>
      </c>
      <c r="I28" s="54">
        <v>2.25</v>
      </c>
      <c r="J28" s="51">
        <v>2.25</v>
      </c>
      <c r="K28" s="51">
        <v>2.25</v>
      </c>
      <c r="L28" s="39"/>
      <c r="M28" s="40"/>
      <c r="N28" s="40"/>
      <c r="O28" s="41"/>
      <c r="P28" s="40"/>
      <c r="Q28" s="40"/>
      <c r="R28" s="40"/>
      <c r="S28" s="41"/>
      <c r="T28" s="40"/>
      <c r="U28" s="40"/>
      <c r="V28" s="48"/>
      <c r="W28" s="46"/>
    </row>
    <row r="29" s="1" customFormat="1" ht="20" customHeight="1" spans="1:23">
      <c r="A29" s="15" t="s">
        <v>100</v>
      </c>
      <c r="B29" s="15"/>
      <c r="C29" s="15"/>
      <c r="D29" s="15"/>
      <c r="E29" s="15"/>
      <c r="F29" s="26" t="s">
        <v>49</v>
      </c>
      <c r="G29" s="25">
        <v>45299</v>
      </c>
      <c r="H29" s="49">
        <v>2.25</v>
      </c>
      <c r="I29" s="54">
        <v>2.25</v>
      </c>
      <c r="J29" s="51">
        <v>2.25</v>
      </c>
      <c r="K29" s="51">
        <v>2.25</v>
      </c>
      <c r="L29" s="39"/>
      <c r="M29" s="40"/>
      <c r="N29" s="40"/>
      <c r="O29" s="41"/>
      <c r="P29" s="40"/>
      <c r="Q29" s="40"/>
      <c r="R29" s="40"/>
      <c r="S29" s="41"/>
      <c r="T29" s="40"/>
      <c r="U29" s="40"/>
      <c r="V29" s="48"/>
      <c r="W29" s="46"/>
    </row>
    <row r="30" s="1" customFormat="1" ht="20" customHeight="1" spans="1:23">
      <c r="A30" s="15" t="s">
        <v>101</v>
      </c>
      <c r="B30" s="15"/>
      <c r="C30" s="15"/>
      <c r="D30" s="15"/>
      <c r="E30" s="15"/>
      <c r="F30" s="26" t="s">
        <v>50</v>
      </c>
      <c r="G30" s="25">
        <v>45299</v>
      </c>
      <c r="H30" s="49">
        <v>2.25</v>
      </c>
      <c r="I30" s="54">
        <v>2.25</v>
      </c>
      <c r="J30" s="51">
        <v>2.25</v>
      </c>
      <c r="K30" s="51">
        <v>2.25</v>
      </c>
      <c r="L30" s="39"/>
      <c r="M30" s="40"/>
      <c r="N30" s="40"/>
      <c r="O30" s="41"/>
      <c r="P30" s="40"/>
      <c r="Q30" s="40"/>
      <c r="R30" s="40"/>
      <c r="S30" s="41"/>
      <c r="T30" s="40"/>
      <c r="U30" s="40"/>
      <c r="V30" s="48"/>
      <c r="W30" s="46"/>
    </row>
    <row r="31" s="1" customFormat="1" ht="20" customHeight="1" spans="1:23">
      <c r="A31" s="15" t="s">
        <v>102</v>
      </c>
      <c r="B31" s="15"/>
      <c r="C31" s="15"/>
      <c r="D31" s="15"/>
      <c r="E31" s="15"/>
      <c r="F31" s="26" t="s">
        <v>51</v>
      </c>
      <c r="G31" s="27">
        <v>0.125</v>
      </c>
      <c r="H31" s="52">
        <v>14.5</v>
      </c>
      <c r="I31" s="54">
        <v>15</v>
      </c>
      <c r="J31" s="52">
        <v>15.75</v>
      </c>
      <c r="K31" s="52">
        <v>16.5</v>
      </c>
      <c r="L31" s="39"/>
      <c r="M31" s="40"/>
      <c r="N31" s="40"/>
      <c r="O31" s="41"/>
      <c r="P31" s="40"/>
      <c r="Q31" s="40"/>
      <c r="R31" s="40"/>
      <c r="S31" s="41"/>
      <c r="T31" s="40"/>
      <c r="U31" s="40"/>
      <c r="V31" s="48"/>
      <c r="W31" s="46"/>
    </row>
    <row r="32" s="1" customFormat="1" ht="20" customHeight="1" spans="1:23">
      <c r="A32" s="15" t="s">
        <v>103</v>
      </c>
      <c r="B32" s="15"/>
      <c r="C32" s="15"/>
      <c r="D32" s="15"/>
      <c r="E32" s="15"/>
      <c r="F32" s="24" t="s">
        <v>52</v>
      </c>
      <c r="G32" s="27">
        <v>0.125</v>
      </c>
      <c r="H32" s="51">
        <v>3</v>
      </c>
      <c r="I32" s="54">
        <v>3</v>
      </c>
      <c r="J32" s="51">
        <v>3.125</v>
      </c>
      <c r="K32" s="51">
        <v>3.125</v>
      </c>
      <c r="L32" s="39"/>
      <c r="M32" s="40"/>
      <c r="N32" s="40"/>
      <c r="O32" s="41"/>
      <c r="P32" s="40"/>
      <c r="Q32" s="40"/>
      <c r="R32" s="40"/>
      <c r="S32" s="41"/>
      <c r="T32" s="40"/>
      <c r="U32" s="40"/>
      <c r="V32" s="48"/>
      <c r="W32" s="46"/>
    </row>
    <row r="33" s="1" customFormat="1" ht="20" customHeight="1" spans="1:23">
      <c r="A33" s="15" t="s">
        <v>104</v>
      </c>
      <c r="B33" s="15"/>
      <c r="C33" s="15"/>
      <c r="D33" s="15"/>
      <c r="E33" s="15"/>
      <c r="F33" s="24" t="s">
        <v>105</v>
      </c>
      <c r="G33" s="27">
        <v>0.125</v>
      </c>
      <c r="H33" s="49">
        <v>0.375</v>
      </c>
      <c r="I33" s="54">
        <v>0.375</v>
      </c>
      <c r="J33" s="51">
        <v>0.375</v>
      </c>
      <c r="K33" s="51">
        <v>0.375</v>
      </c>
      <c r="L33" s="39"/>
      <c r="M33" s="40"/>
      <c r="N33" s="40"/>
      <c r="O33" s="41"/>
      <c r="P33" s="40"/>
      <c r="Q33" s="40"/>
      <c r="R33" s="40"/>
      <c r="S33" s="41"/>
      <c r="T33" s="40"/>
      <c r="U33" s="40"/>
      <c r="V33" s="48"/>
      <c r="W33" s="46"/>
    </row>
    <row r="34" s="1" customFormat="1" ht="20" customHeight="1" spans="1:23">
      <c r="A34" s="15" t="s">
        <v>106</v>
      </c>
      <c r="B34" s="15"/>
      <c r="C34" s="15"/>
      <c r="D34" s="15"/>
      <c r="E34" s="15"/>
      <c r="F34" s="24" t="s">
        <v>107</v>
      </c>
      <c r="G34" s="27">
        <v>0.125</v>
      </c>
      <c r="H34" s="49">
        <v>0.75</v>
      </c>
      <c r="I34" s="54">
        <v>0.75</v>
      </c>
      <c r="J34" s="51">
        <v>0.75</v>
      </c>
      <c r="K34" s="51">
        <v>0.75</v>
      </c>
      <c r="L34" s="39"/>
      <c r="M34" s="40"/>
      <c r="N34" s="40"/>
      <c r="O34" s="41"/>
      <c r="P34" s="40"/>
      <c r="Q34" s="40"/>
      <c r="R34" s="40"/>
      <c r="S34" s="41"/>
      <c r="T34" s="40"/>
      <c r="U34" s="40"/>
      <c r="V34" s="48"/>
      <c r="W34" s="46"/>
    </row>
    <row r="35" s="1" customFormat="1" ht="20" customHeight="1" spans="1:23">
      <c r="A35" s="15" t="s">
        <v>108</v>
      </c>
      <c r="B35" s="15"/>
      <c r="C35" s="15"/>
      <c r="D35" s="15"/>
      <c r="E35" s="15"/>
      <c r="F35" s="24" t="s">
        <v>53</v>
      </c>
      <c r="G35" s="27">
        <v>0.125</v>
      </c>
      <c r="H35" s="51">
        <v>3.25</v>
      </c>
      <c r="I35" s="54">
        <v>3.375</v>
      </c>
      <c r="J35" s="51">
        <v>3.5</v>
      </c>
      <c r="K35" s="51">
        <v>3.625</v>
      </c>
      <c r="L35" s="39"/>
      <c r="M35" s="40"/>
      <c r="N35" s="40"/>
      <c r="O35" s="41"/>
      <c r="P35" s="40"/>
      <c r="Q35" s="40"/>
      <c r="R35" s="40"/>
      <c r="S35" s="41"/>
      <c r="T35" s="40"/>
      <c r="U35" s="40"/>
      <c r="V35" s="48"/>
      <c r="W35" s="46"/>
    </row>
    <row r="36" s="1" customFormat="1" ht="20" customHeight="1" spans="1:23">
      <c r="A36" s="15" t="s">
        <v>109</v>
      </c>
      <c r="B36" s="15"/>
      <c r="C36" s="15"/>
      <c r="D36" s="15"/>
      <c r="E36" s="15"/>
      <c r="F36" s="24" t="s">
        <v>54</v>
      </c>
      <c r="G36" s="27">
        <v>0.125</v>
      </c>
      <c r="H36" s="51">
        <v>2.375</v>
      </c>
      <c r="I36" s="54">
        <v>2.5</v>
      </c>
      <c r="J36" s="51">
        <v>2.625</v>
      </c>
      <c r="K36" s="51">
        <v>2.75</v>
      </c>
      <c r="L36" s="39"/>
      <c r="M36" s="40"/>
      <c r="N36" s="40"/>
      <c r="O36" s="41"/>
      <c r="P36" s="40"/>
      <c r="Q36" s="40"/>
      <c r="R36" s="40"/>
      <c r="S36" s="41"/>
      <c r="T36" s="40"/>
      <c r="U36" s="40"/>
      <c r="V36" s="48"/>
      <c r="W36" s="46"/>
    </row>
    <row r="37" s="1" customFormat="1" ht="20" customHeight="1" spans="1:23">
      <c r="A37" s="15" t="s">
        <v>110</v>
      </c>
      <c r="B37" s="15"/>
      <c r="C37" s="15"/>
      <c r="D37" s="15"/>
      <c r="E37" s="15"/>
      <c r="F37" s="16" t="s">
        <v>55</v>
      </c>
      <c r="G37" s="27">
        <v>0.125</v>
      </c>
      <c r="H37" s="49">
        <v>8</v>
      </c>
      <c r="I37" s="54">
        <v>8.5</v>
      </c>
      <c r="J37" s="51">
        <v>9.125</v>
      </c>
      <c r="K37" s="51">
        <v>9.75</v>
      </c>
      <c r="L37" s="39"/>
      <c r="M37" s="42"/>
      <c r="N37" s="40"/>
      <c r="O37" s="43"/>
      <c r="P37" s="40"/>
      <c r="Q37" s="40"/>
      <c r="R37" s="40"/>
      <c r="S37" s="43"/>
      <c r="T37" s="40"/>
      <c r="U37" s="40"/>
      <c r="V37" s="48"/>
      <c r="W37" s="46"/>
    </row>
    <row r="38" s="1" customFormat="1" ht="20" customHeight="1" spans="1:23">
      <c r="A38" s="15" t="s">
        <v>111</v>
      </c>
      <c r="B38" s="15"/>
      <c r="C38" s="15"/>
      <c r="D38" s="15"/>
      <c r="E38" s="15"/>
      <c r="F38" s="16" t="s">
        <v>56</v>
      </c>
      <c r="G38" s="28">
        <v>0.125</v>
      </c>
      <c r="H38" s="51">
        <v>17.125</v>
      </c>
      <c r="I38" s="54">
        <v>17.5</v>
      </c>
      <c r="J38" s="51">
        <v>17.875</v>
      </c>
      <c r="K38" s="51">
        <v>18.25</v>
      </c>
      <c r="L38" s="39"/>
      <c r="M38" s="42"/>
      <c r="N38" s="40"/>
      <c r="O38" s="43"/>
      <c r="P38" s="40"/>
      <c r="Q38" s="40"/>
      <c r="R38" s="40"/>
      <c r="S38" s="43"/>
      <c r="T38" s="40"/>
      <c r="U38" s="40"/>
      <c r="V38" s="48"/>
      <c r="W38" s="46"/>
    </row>
    <row r="39" s="1" customFormat="1" ht="20" customHeight="1" spans="1:23">
      <c r="A39" s="15" t="s">
        <v>112</v>
      </c>
      <c r="B39" s="15"/>
      <c r="C39" s="15"/>
      <c r="D39" s="15"/>
      <c r="E39" s="15"/>
      <c r="F39" s="22" t="s">
        <v>57</v>
      </c>
      <c r="G39" s="28">
        <v>0</v>
      </c>
      <c r="H39" s="49">
        <v>0.375</v>
      </c>
      <c r="I39" s="54">
        <v>0.375</v>
      </c>
      <c r="J39" s="51">
        <v>0.375</v>
      </c>
      <c r="K39" s="51">
        <v>0.375</v>
      </c>
      <c r="L39" s="39"/>
      <c r="M39" s="42"/>
      <c r="N39" s="40"/>
      <c r="O39" s="43"/>
      <c r="P39" s="40"/>
      <c r="Q39" s="40"/>
      <c r="R39" s="40"/>
      <c r="S39" s="43"/>
      <c r="T39" s="40"/>
      <c r="U39" s="40"/>
      <c r="V39" s="48"/>
      <c r="W39" s="46"/>
    </row>
    <row r="40" s="1" customFormat="1" ht="20" customHeight="1" spans="1:23">
      <c r="A40" s="15" t="s">
        <v>113</v>
      </c>
      <c r="B40" s="15"/>
      <c r="C40" s="15"/>
      <c r="D40" s="15"/>
      <c r="E40" s="15"/>
      <c r="F40" s="21" t="s">
        <v>58</v>
      </c>
      <c r="G40" s="28">
        <v>0.25</v>
      </c>
      <c r="H40" s="49">
        <v>2.5</v>
      </c>
      <c r="I40" s="54">
        <v>2.5</v>
      </c>
      <c r="J40" s="51">
        <v>2.5</v>
      </c>
      <c r="K40" s="51">
        <v>2.5</v>
      </c>
      <c r="L40" s="39"/>
      <c r="M40" s="42"/>
      <c r="N40" s="40"/>
      <c r="O40" s="43"/>
      <c r="P40" s="40"/>
      <c r="Q40" s="40"/>
      <c r="R40" s="40"/>
      <c r="S40" s="43"/>
      <c r="T40" s="40"/>
      <c r="U40" s="40"/>
      <c r="V40" s="48"/>
      <c r="W40" s="46"/>
    </row>
    <row r="41" s="1" customFormat="1" ht="20" customHeight="1" spans="1:23">
      <c r="A41" s="15" t="s">
        <v>114</v>
      </c>
      <c r="B41" s="15"/>
      <c r="C41" s="15"/>
      <c r="D41" s="15"/>
      <c r="E41" s="15"/>
      <c r="F41" s="22" t="s">
        <v>59</v>
      </c>
      <c r="G41" s="28">
        <v>0.25</v>
      </c>
      <c r="H41" s="53">
        <v>12.25</v>
      </c>
      <c r="I41" s="54">
        <v>12.5</v>
      </c>
      <c r="J41" s="55">
        <v>12.75</v>
      </c>
      <c r="K41" s="55">
        <v>12.75</v>
      </c>
      <c r="L41" s="39"/>
      <c r="M41" s="42"/>
      <c r="N41" s="40"/>
      <c r="O41" s="43"/>
      <c r="P41" s="40"/>
      <c r="Q41" s="40"/>
      <c r="R41" s="40"/>
      <c r="S41" s="43"/>
      <c r="T41" s="40"/>
      <c r="U41" s="40"/>
      <c r="V41" s="48"/>
      <c r="W41" s="46"/>
    </row>
    <row r="42" s="1" customFormat="1" ht="20" customHeight="1" spans="1:23">
      <c r="A42" s="15" t="s">
        <v>115</v>
      </c>
      <c r="B42" s="15"/>
      <c r="C42" s="15"/>
      <c r="D42" s="15"/>
      <c r="E42" s="15"/>
      <c r="F42" s="22" t="s">
        <v>60</v>
      </c>
      <c r="G42" s="28">
        <v>0</v>
      </c>
      <c r="H42" s="49">
        <v>0.5</v>
      </c>
      <c r="I42" s="54">
        <v>0.5</v>
      </c>
      <c r="J42" s="51">
        <v>0.5</v>
      </c>
      <c r="K42" s="51">
        <v>0.5</v>
      </c>
      <c r="L42" s="44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</row>
    <row r="43" s="1" customFormat="1" ht="20" customHeight="1" spans="1:23">
      <c r="A43" s="15" t="s">
        <v>116</v>
      </c>
      <c r="B43" s="15"/>
      <c r="C43" s="15"/>
      <c r="D43" s="15"/>
      <c r="E43" s="15"/>
      <c r="F43" s="29" t="s">
        <v>61</v>
      </c>
      <c r="G43" s="28">
        <v>0</v>
      </c>
      <c r="H43" s="49">
        <v>0.375</v>
      </c>
      <c r="I43" s="54">
        <v>0.375</v>
      </c>
      <c r="J43" s="51">
        <v>0.375</v>
      </c>
      <c r="K43" s="51">
        <v>0.375</v>
      </c>
      <c r="L43" s="44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</row>
    <row r="44" s="1" customFormat="1" ht="15.75" customHeight="1" spans="12:23"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="1" customFormat="1" ht="15.75" customHeight="1" spans="12:23"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="1" customFormat="1" ht="15.75" customHeight="1" spans="12:23"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="1" customFormat="1" ht="15.75" customHeight="1" spans="12:23"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="1" customFormat="1" ht="15.75" customHeight="1" spans="12:23"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="1" customFormat="1" ht="15.75" customHeight="1" spans="12:23"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="1" customFormat="1" ht="15.75" customHeight="1" spans="12:23"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="1" customFormat="1" ht="15.75" customHeight="1" spans="12:23"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="1" customFormat="1" ht="15.75" customHeight="1" spans="12:23"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="1" customFormat="1" ht="15.75" customHeight="1" spans="12:23"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="1" customFormat="1" ht="15.75" customHeight="1" spans="12:23"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="1" customFormat="1" ht="15.75" customHeight="1" spans="12:23"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</row>
  </sheetData>
  <mergeCells count="54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G7:G8"/>
    <mergeCell ref="H7:H8"/>
    <mergeCell ref="I7:I8"/>
    <mergeCell ref="J7:J8"/>
    <mergeCell ref="K7:K8"/>
    <mergeCell ref="L7:L8"/>
    <mergeCell ref="H1:L6"/>
    <mergeCell ref="A7:E8"/>
  </mergeCells>
  <pageMargins left="0.700694444444445" right="0.700694444444445" top="0.357638888888889" bottom="0.357638888888889" header="0.298611111111111" footer="0.298611111111111"/>
  <pageSetup paperSize="9" scale="57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5"/>
  <sheetViews>
    <sheetView tabSelected="1" view="pageBreakPreview" zoomScale="55" zoomScaleNormal="85" workbookViewId="0">
      <selection activeCell="S33" sqref="S33"/>
    </sheetView>
  </sheetViews>
  <sheetFormatPr defaultColWidth="9.02654867256637" defaultRowHeight="12.75"/>
  <cols>
    <col min="1" max="1" width="4.16814159292035" style="1" customWidth="1"/>
    <col min="2" max="2" width="22.5044247787611" style="1" customWidth="1"/>
    <col min="3" max="3" width="20.5044247787611" style="1" customWidth="1"/>
    <col min="4" max="4" width="23.6637168141593" style="1" customWidth="1"/>
    <col min="5" max="5" width="21.8318584070796" style="1" customWidth="1"/>
    <col min="6" max="6" width="55.4867256637168" style="1" customWidth="1"/>
    <col min="7" max="7" width="11" style="1" customWidth="1"/>
    <col min="8" max="11" width="12.5486725663717" style="1" customWidth="1"/>
    <col min="12" max="12" width="22.8318584070796" style="1" customWidth="1"/>
    <col min="13" max="15" width="8.66371681415929" style="1" customWidth="1"/>
    <col min="16" max="16" width="5.50442477876106" style="1" customWidth="1"/>
    <col min="17" max="17" width="8.66371681415929" style="1" customWidth="1"/>
    <col min="18" max="19" width="8.50442477876106" style="1" customWidth="1"/>
    <col min="20" max="20" width="6.66371681415929" style="1" customWidth="1"/>
    <col min="21" max="21" width="10.1681415929204" style="1" customWidth="1"/>
    <col min="22" max="22" width="28.6637168141593" style="1" customWidth="1"/>
    <col min="23" max="16384" width="9.02654867256637" style="1"/>
  </cols>
  <sheetData>
    <row r="1" s="1" customFormat="1" ht="30" customHeight="1" spans="1:23">
      <c r="A1" s="2" t="s">
        <v>0</v>
      </c>
      <c r="B1" s="2"/>
      <c r="C1" s="2"/>
      <c r="D1" s="2"/>
      <c r="E1" s="3" t="s">
        <v>1</v>
      </c>
      <c r="F1" s="3"/>
      <c r="G1" s="4" t="s">
        <v>63</v>
      </c>
      <c r="H1" s="3"/>
      <c r="I1" s="3"/>
      <c r="J1" s="3"/>
      <c r="K1" s="3"/>
      <c r="L1" s="3"/>
      <c r="M1" s="30"/>
      <c r="N1" s="30"/>
      <c r="O1" s="30"/>
      <c r="P1" s="30"/>
      <c r="Q1" s="30"/>
      <c r="R1" s="30"/>
      <c r="S1" s="30"/>
      <c r="T1" s="30"/>
      <c r="U1" s="30"/>
      <c r="V1" s="46"/>
      <c r="W1" s="46"/>
    </row>
    <row r="2" s="1" customFormat="1" ht="15.75" customHeight="1" spans="1:23">
      <c r="A2" s="5" t="s">
        <v>4</v>
      </c>
      <c r="B2" s="5"/>
      <c r="C2" s="6" t="s">
        <v>64</v>
      </c>
      <c r="D2" s="7" t="s">
        <v>5</v>
      </c>
      <c r="E2" s="8" t="s">
        <v>65</v>
      </c>
      <c r="F2" s="8"/>
      <c r="G2" s="8"/>
      <c r="H2" s="3"/>
      <c r="I2" s="3"/>
      <c r="J2" s="3"/>
      <c r="K2" s="3"/>
      <c r="L2" s="3"/>
      <c r="M2" s="31"/>
      <c r="N2" s="31"/>
      <c r="O2" s="31"/>
      <c r="P2" s="31"/>
      <c r="Q2" s="31"/>
      <c r="R2" s="31"/>
      <c r="S2" s="31"/>
      <c r="T2" s="31"/>
      <c r="U2" s="31"/>
      <c r="V2" s="46"/>
      <c r="W2" s="46"/>
    </row>
    <row r="3" s="1" customFormat="1" ht="15.75" customHeight="1" spans="1:23">
      <c r="A3" s="5" t="s">
        <v>66</v>
      </c>
      <c r="B3" s="5"/>
      <c r="C3" s="9">
        <v>45525</v>
      </c>
      <c r="D3" s="7" t="s">
        <v>8</v>
      </c>
      <c r="E3" s="8" t="s">
        <v>67</v>
      </c>
      <c r="F3" s="8"/>
      <c r="G3" s="8"/>
      <c r="H3" s="3"/>
      <c r="I3" s="3"/>
      <c r="J3" s="3"/>
      <c r="K3" s="3"/>
      <c r="L3" s="3"/>
      <c r="M3" s="31"/>
      <c r="N3" s="31"/>
      <c r="O3" s="31"/>
      <c r="P3" s="31"/>
      <c r="Q3" s="31"/>
      <c r="R3" s="31"/>
      <c r="S3" s="31"/>
      <c r="T3" s="31"/>
      <c r="U3" s="31"/>
      <c r="V3" s="46"/>
      <c r="W3" s="46"/>
    </row>
    <row r="4" s="1" customFormat="1" ht="15.75" customHeight="1" spans="1:23">
      <c r="A4" s="5" t="s">
        <v>9</v>
      </c>
      <c r="B4" s="5"/>
      <c r="C4" s="6" t="s">
        <v>68</v>
      </c>
      <c r="D4" s="7" t="s">
        <v>10</v>
      </c>
      <c r="E4" s="8" t="s">
        <v>69</v>
      </c>
      <c r="F4" s="8"/>
      <c r="G4" s="8"/>
      <c r="H4" s="3"/>
      <c r="I4" s="3"/>
      <c r="J4" s="3"/>
      <c r="K4" s="3"/>
      <c r="L4" s="3"/>
      <c r="M4" s="31"/>
      <c r="N4" s="31"/>
      <c r="O4" s="31"/>
      <c r="P4" s="31"/>
      <c r="Q4" s="31"/>
      <c r="R4" s="31"/>
      <c r="S4" s="31"/>
      <c r="T4" s="31"/>
      <c r="U4" s="31"/>
      <c r="V4" s="46"/>
      <c r="W4" s="46"/>
    </row>
    <row r="5" s="1" customFormat="1" ht="15.75" customHeight="1" spans="1:23">
      <c r="A5" s="5" t="s">
        <v>70</v>
      </c>
      <c r="B5" s="5"/>
      <c r="C5" s="6" t="s">
        <v>71</v>
      </c>
      <c r="D5" s="7" t="s">
        <v>13</v>
      </c>
      <c r="E5" s="8" t="s">
        <v>72</v>
      </c>
      <c r="F5" s="8"/>
      <c r="G5" s="8"/>
      <c r="H5" s="3"/>
      <c r="I5" s="3"/>
      <c r="J5" s="3"/>
      <c r="K5" s="3"/>
      <c r="L5" s="3"/>
      <c r="M5" s="31"/>
      <c r="N5" s="31"/>
      <c r="O5" s="31"/>
      <c r="P5" s="31"/>
      <c r="Q5" s="31"/>
      <c r="R5" s="31"/>
      <c r="S5" s="31"/>
      <c r="T5" s="31"/>
      <c r="U5" s="31"/>
      <c r="V5" s="46"/>
      <c r="W5" s="46"/>
    </row>
    <row r="6" s="1" customFormat="1" ht="15.75" customHeight="1" spans="1:23">
      <c r="A6" s="5" t="s">
        <v>12</v>
      </c>
      <c r="B6" s="5"/>
      <c r="C6" s="6" t="s">
        <v>73</v>
      </c>
      <c r="D6" s="7" t="s">
        <v>16</v>
      </c>
      <c r="E6" s="8" t="s">
        <v>74</v>
      </c>
      <c r="F6" s="8"/>
      <c r="G6" s="8"/>
      <c r="H6" s="3"/>
      <c r="I6" s="3"/>
      <c r="J6" s="3"/>
      <c r="K6" s="3"/>
      <c r="L6" s="3"/>
      <c r="M6" s="31"/>
      <c r="N6" s="31"/>
      <c r="O6" s="31"/>
      <c r="P6" s="31"/>
      <c r="Q6" s="31"/>
      <c r="R6" s="31"/>
      <c r="S6" s="31"/>
      <c r="T6" s="31"/>
      <c r="U6" s="47"/>
      <c r="V6" s="46"/>
      <c r="W6" s="46"/>
    </row>
    <row r="7" s="1" customFormat="1" ht="15.75" customHeight="1" spans="1:23">
      <c r="A7" s="10" t="s">
        <v>18</v>
      </c>
      <c r="B7" s="10"/>
      <c r="C7" s="10"/>
      <c r="D7" s="10"/>
      <c r="E7" s="10"/>
      <c r="F7" s="10"/>
      <c r="G7" s="11" t="s">
        <v>19</v>
      </c>
      <c r="H7" s="12" t="s">
        <v>75</v>
      </c>
      <c r="I7" s="32" t="s">
        <v>73</v>
      </c>
      <c r="J7" s="33" t="s">
        <v>76</v>
      </c>
      <c r="K7" s="12" t="s">
        <v>77</v>
      </c>
      <c r="L7" s="34" t="s">
        <v>27</v>
      </c>
      <c r="M7" s="35"/>
      <c r="N7" s="36"/>
      <c r="O7" s="35"/>
      <c r="P7" s="35"/>
      <c r="Q7" s="35"/>
      <c r="R7" s="36"/>
      <c r="S7" s="35"/>
      <c r="T7" s="35"/>
      <c r="U7" s="36"/>
      <c r="V7" s="37"/>
      <c r="W7" s="46"/>
    </row>
    <row r="8" s="1" customFormat="1" ht="15" customHeight="1" spans="1:23">
      <c r="A8" s="10"/>
      <c r="B8" s="10"/>
      <c r="C8" s="10"/>
      <c r="D8" s="10"/>
      <c r="E8" s="10"/>
      <c r="F8" s="10"/>
      <c r="G8" s="13"/>
      <c r="H8" s="14"/>
      <c r="I8" s="14"/>
      <c r="J8" s="14"/>
      <c r="K8" s="14"/>
      <c r="L8" s="34"/>
      <c r="M8" s="37"/>
      <c r="N8" s="37"/>
      <c r="O8" s="37"/>
      <c r="P8" s="38"/>
      <c r="Q8" s="37"/>
      <c r="R8" s="37"/>
      <c r="S8" s="37"/>
      <c r="T8" s="38"/>
      <c r="U8" s="37"/>
      <c r="V8" s="37"/>
      <c r="W8" s="46"/>
    </row>
    <row r="9" s="1" customFormat="1" ht="20" customHeight="1" spans="1:23">
      <c r="A9" s="15" t="s">
        <v>78</v>
      </c>
      <c r="B9" s="15"/>
      <c r="C9" s="15"/>
      <c r="D9" s="15"/>
      <c r="E9" s="15"/>
      <c r="F9" s="16" t="s">
        <v>79</v>
      </c>
      <c r="G9" s="17">
        <v>44930</v>
      </c>
      <c r="H9" s="18">
        <f>'1X-3X'!H9*2.54</f>
        <v>25.7175</v>
      </c>
      <c r="I9" s="18">
        <f>'1X-3X'!I9*2.54</f>
        <v>26.035</v>
      </c>
      <c r="J9" s="18">
        <f>'1X-3X'!J9*2.54</f>
        <v>26.3525</v>
      </c>
      <c r="K9" s="18">
        <f>'1X-3X'!K9*2.54</f>
        <v>26.67</v>
      </c>
      <c r="L9" s="39"/>
      <c r="M9" s="40"/>
      <c r="N9" s="40"/>
      <c r="O9" s="41"/>
      <c r="P9" s="40"/>
      <c r="Q9" s="40"/>
      <c r="R9" s="40"/>
      <c r="S9" s="41"/>
      <c r="T9" s="40"/>
      <c r="U9" s="40"/>
      <c r="V9" s="48"/>
      <c r="W9" s="46"/>
    </row>
    <row r="10" s="1" customFormat="1" ht="20" customHeight="1" spans="1:23">
      <c r="A10" s="15" t="s">
        <v>80</v>
      </c>
      <c r="B10" s="15"/>
      <c r="C10" s="15"/>
      <c r="D10" s="15"/>
      <c r="E10" s="15"/>
      <c r="F10" s="19" t="s">
        <v>29</v>
      </c>
      <c r="G10" s="17">
        <v>44930</v>
      </c>
      <c r="H10" s="18">
        <f>'1X-3X'!H10*2.54</f>
        <v>28.575</v>
      </c>
      <c r="I10" s="18">
        <f>'1X-3X'!I10*2.54</f>
        <v>29.21</v>
      </c>
      <c r="J10" s="18">
        <f>'1X-3X'!J10*2.54</f>
        <v>29.845</v>
      </c>
      <c r="K10" s="18">
        <f>'1X-3X'!K10*2.54</f>
        <v>30.48</v>
      </c>
      <c r="L10" s="39"/>
      <c r="M10" s="40"/>
      <c r="N10" s="40"/>
      <c r="O10" s="41"/>
      <c r="P10" s="40"/>
      <c r="Q10" s="40"/>
      <c r="R10" s="40"/>
      <c r="S10" s="41"/>
      <c r="T10" s="40"/>
      <c r="U10" s="40"/>
      <c r="V10" s="48"/>
      <c r="W10" s="46"/>
    </row>
    <row r="11" s="1" customFormat="1" ht="20" customHeight="1" spans="1:23">
      <c r="A11" s="15" t="s">
        <v>81</v>
      </c>
      <c r="B11" s="15"/>
      <c r="C11" s="15"/>
      <c r="D11" s="15"/>
      <c r="E11" s="15"/>
      <c r="F11" s="20" t="s">
        <v>30</v>
      </c>
      <c r="G11" s="17">
        <v>44930</v>
      </c>
      <c r="H11" s="18">
        <f>'1X-3X'!H11*2.54</f>
        <v>17.4625</v>
      </c>
      <c r="I11" s="18">
        <f>'1X-3X'!I11*2.54</f>
        <v>17.78</v>
      </c>
      <c r="J11" s="18">
        <f>'1X-3X'!J11*2.54</f>
        <v>18.0975</v>
      </c>
      <c r="K11" s="18">
        <f>'1X-3X'!K11*2.54</f>
        <v>18.415</v>
      </c>
      <c r="L11" s="39"/>
      <c r="M11" s="40"/>
      <c r="N11" s="40"/>
      <c r="O11" s="41"/>
      <c r="P11" s="40"/>
      <c r="Q11" s="40"/>
      <c r="R11" s="40"/>
      <c r="S11" s="41"/>
      <c r="T11" s="40"/>
      <c r="U11" s="40"/>
      <c r="V11" s="48"/>
      <c r="W11" s="46"/>
    </row>
    <row r="12" s="1" customFormat="1" ht="20" customHeight="1" spans="1:23">
      <c r="A12" s="15" t="s">
        <v>82</v>
      </c>
      <c r="B12" s="15"/>
      <c r="C12" s="15"/>
      <c r="D12" s="15"/>
      <c r="E12" s="15"/>
      <c r="F12" s="20" t="s">
        <v>31</v>
      </c>
      <c r="G12" s="17">
        <v>44930</v>
      </c>
      <c r="H12" s="18">
        <f>'1X-3X'!H12*2.54</f>
        <v>16.1925</v>
      </c>
      <c r="I12" s="18">
        <f>'1X-3X'!I12*2.54</f>
        <v>16.51</v>
      </c>
      <c r="J12" s="18">
        <f>'1X-3X'!J12*2.54</f>
        <v>16.8275</v>
      </c>
      <c r="K12" s="18">
        <f>'1X-3X'!K12*2.54</f>
        <v>17.145</v>
      </c>
      <c r="L12" s="39"/>
      <c r="M12" s="40"/>
      <c r="N12" s="40"/>
      <c r="O12" s="41"/>
      <c r="P12" s="40"/>
      <c r="Q12" s="40"/>
      <c r="R12" s="40"/>
      <c r="S12" s="41"/>
      <c r="T12" s="40"/>
      <c r="U12" s="40"/>
      <c r="V12" s="48"/>
      <c r="W12" s="46"/>
    </row>
    <row r="13" s="1" customFormat="1" ht="20" customHeight="1" spans="1:23">
      <c r="A13" s="15" t="s">
        <v>83</v>
      </c>
      <c r="B13" s="15"/>
      <c r="C13" s="15"/>
      <c r="D13" s="15"/>
      <c r="E13" s="15"/>
      <c r="F13" s="21" t="s">
        <v>32</v>
      </c>
      <c r="G13" s="17">
        <v>45293</v>
      </c>
      <c r="H13" s="18">
        <f>'1X-3X'!H13*2.54</f>
        <v>110.49</v>
      </c>
      <c r="I13" s="18">
        <f>'1X-3X'!I13*2.54</f>
        <v>111.125</v>
      </c>
      <c r="J13" s="18">
        <f>'1X-3X'!J13*2.54</f>
        <v>111.76</v>
      </c>
      <c r="K13" s="18">
        <f>'1X-3X'!K13*2.54</f>
        <v>112.395</v>
      </c>
      <c r="L13" s="39"/>
      <c r="M13" s="40"/>
      <c r="N13" s="40"/>
      <c r="O13" s="41"/>
      <c r="P13" s="40"/>
      <c r="Q13" s="40"/>
      <c r="R13" s="40"/>
      <c r="S13" s="41"/>
      <c r="T13" s="40"/>
      <c r="U13" s="40"/>
      <c r="V13" s="48"/>
      <c r="W13" s="46"/>
    </row>
    <row r="14" s="1" customFormat="1" ht="20" customHeight="1" spans="1:23">
      <c r="A14" s="15" t="s">
        <v>84</v>
      </c>
      <c r="B14" s="15"/>
      <c r="C14" s="15"/>
      <c r="D14" s="15"/>
      <c r="E14" s="15"/>
      <c r="F14" s="20" t="s">
        <v>33</v>
      </c>
      <c r="G14" s="17">
        <v>45293</v>
      </c>
      <c r="H14" s="18">
        <f>'1X-3X'!H14*2.54</f>
        <v>112.395</v>
      </c>
      <c r="I14" s="18">
        <f>'1X-3X'!I14*2.54</f>
        <v>113.03</v>
      </c>
      <c r="J14" s="18">
        <f>'1X-3X'!J14*2.54</f>
        <v>113.665</v>
      </c>
      <c r="K14" s="18">
        <f>'1X-3X'!K14*2.54</f>
        <v>114.3</v>
      </c>
      <c r="L14" s="39"/>
      <c r="M14" s="40"/>
      <c r="N14" s="40"/>
      <c r="O14" s="41"/>
      <c r="P14" s="40"/>
      <c r="Q14" s="40"/>
      <c r="R14" s="40"/>
      <c r="S14" s="41"/>
      <c r="T14" s="40"/>
      <c r="U14" s="40"/>
      <c r="V14" s="48"/>
      <c r="W14" s="46"/>
    </row>
    <row r="15" s="1" customFormat="1" ht="20" customHeight="1" spans="1:23">
      <c r="A15" s="15" t="s">
        <v>85</v>
      </c>
      <c r="B15" s="15"/>
      <c r="C15" s="15"/>
      <c r="D15" s="15"/>
      <c r="E15" s="15"/>
      <c r="F15" s="22" t="s">
        <v>34</v>
      </c>
      <c r="G15" s="17">
        <v>45293</v>
      </c>
      <c r="H15" s="18">
        <f>'1X-3X'!H15*2.54</f>
        <v>112.395</v>
      </c>
      <c r="I15" s="18">
        <f>'1X-3X'!I15*2.54</f>
        <v>113.03</v>
      </c>
      <c r="J15" s="18">
        <f>'1X-3X'!J15*2.54</f>
        <v>113.665</v>
      </c>
      <c r="K15" s="18">
        <f>'1X-3X'!K15*2.54</f>
        <v>114.3</v>
      </c>
      <c r="L15" s="39"/>
      <c r="M15" s="40"/>
      <c r="N15" s="40"/>
      <c r="O15" s="41"/>
      <c r="P15" s="40"/>
      <c r="Q15" s="40"/>
      <c r="R15" s="40"/>
      <c r="S15" s="41"/>
      <c r="T15" s="40"/>
      <c r="U15" s="40"/>
      <c r="V15" s="48"/>
      <c r="W15" s="46"/>
    </row>
    <row r="16" s="1" customFormat="1" ht="20" customHeight="1" spans="1:23">
      <c r="A16" s="15" t="s">
        <v>86</v>
      </c>
      <c r="B16" s="15"/>
      <c r="C16" s="15"/>
      <c r="D16" s="15"/>
      <c r="E16" s="15"/>
      <c r="F16" s="16" t="s">
        <v>35</v>
      </c>
      <c r="G16" s="17">
        <v>45295</v>
      </c>
      <c r="H16" s="18">
        <f>'1X-3X'!H16*2.54</f>
        <v>28.575</v>
      </c>
      <c r="I16" s="18">
        <f>'1X-3X'!I16*2.54</f>
        <v>29.845</v>
      </c>
      <c r="J16" s="18">
        <f>'1X-3X'!J16*2.54</f>
        <v>31.4325</v>
      </c>
      <c r="K16" s="18">
        <f>'1X-3X'!K16*2.54</f>
        <v>32.7025</v>
      </c>
      <c r="L16" s="39"/>
      <c r="M16" s="40"/>
      <c r="N16" s="40"/>
      <c r="O16" s="41"/>
      <c r="P16" s="40"/>
      <c r="Q16" s="40"/>
      <c r="R16" s="40"/>
      <c r="S16" s="41"/>
      <c r="T16" s="40"/>
      <c r="U16" s="40"/>
      <c r="V16" s="48"/>
      <c r="W16" s="46"/>
    </row>
    <row r="17" s="1" customFormat="1" ht="20" customHeight="1" spans="1:23">
      <c r="A17" s="15" t="s">
        <v>87</v>
      </c>
      <c r="B17" s="15"/>
      <c r="C17" s="15"/>
      <c r="D17" s="15"/>
      <c r="E17" s="15"/>
      <c r="F17" s="16" t="s">
        <v>88</v>
      </c>
      <c r="G17" s="17">
        <v>45359</v>
      </c>
      <c r="H17" s="18">
        <f>'1X-3X'!H17*2.54</f>
        <v>52.07</v>
      </c>
      <c r="I17" s="18">
        <f>'1X-3X'!I17*2.54</f>
        <v>54.61</v>
      </c>
      <c r="J17" s="18">
        <f>'1X-3X'!J17*2.54</f>
        <v>57.785</v>
      </c>
      <c r="K17" s="18">
        <f>'1X-3X'!K17*2.54</f>
        <v>60.96</v>
      </c>
      <c r="L17" s="39"/>
      <c r="M17" s="40"/>
      <c r="N17" s="40"/>
      <c r="O17" s="41"/>
      <c r="P17" s="40"/>
      <c r="Q17" s="40"/>
      <c r="R17" s="40"/>
      <c r="S17" s="41"/>
      <c r="T17" s="40"/>
      <c r="U17" s="40"/>
      <c r="V17" s="48"/>
      <c r="W17" s="46"/>
    </row>
    <row r="18" s="1" customFormat="1" ht="20" customHeight="1" spans="1:23">
      <c r="A18" s="15" t="s">
        <v>89</v>
      </c>
      <c r="B18" s="15"/>
      <c r="C18" s="15"/>
      <c r="D18" s="15"/>
      <c r="E18" s="15"/>
      <c r="F18" s="21" t="s">
        <v>38</v>
      </c>
      <c r="G18" s="17">
        <v>45295</v>
      </c>
      <c r="H18" s="18">
        <f>'1X-3X'!H18*2.54</f>
        <v>20.32</v>
      </c>
      <c r="I18" s="18">
        <f>'1X-3X'!I18*2.54</f>
        <v>21.59</v>
      </c>
      <c r="J18" s="18">
        <f>'1X-3X'!J18*2.54</f>
        <v>23.1775</v>
      </c>
      <c r="K18" s="18">
        <f>'1X-3X'!K18*2.54</f>
        <v>24.4475</v>
      </c>
      <c r="L18" s="39"/>
      <c r="M18" s="40"/>
      <c r="N18" s="40"/>
      <c r="O18" s="41"/>
      <c r="P18" s="40"/>
      <c r="Q18" s="40"/>
      <c r="R18" s="40"/>
      <c r="S18" s="41"/>
      <c r="T18" s="40"/>
      <c r="U18" s="40"/>
      <c r="V18" s="48"/>
      <c r="W18" s="46"/>
    </row>
    <row r="19" s="1" customFormat="1" ht="20" customHeight="1" spans="1:23">
      <c r="A19" s="15" t="s">
        <v>90</v>
      </c>
      <c r="B19" s="15"/>
      <c r="C19" s="15"/>
      <c r="D19" s="15"/>
      <c r="E19" s="15"/>
      <c r="F19" s="21" t="s">
        <v>39</v>
      </c>
      <c r="G19" s="17">
        <v>45293</v>
      </c>
      <c r="H19" s="18">
        <f>'1X-3X'!H19*2.54</f>
        <v>92.71</v>
      </c>
      <c r="I19" s="18">
        <f>'1X-3X'!I19*2.54</f>
        <v>97.79</v>
      </c>
      <c r="J19" s="18">
        <f>'1X-3X'!J19*2.54</f>
        <v>104.14</v>
      </c>
      <c r="K19" s="18">
        <f>'1X-3X'!K19*2.54</f>
        <v>110.49</v>
      </c>
      <c r="L19" s="39"/>
      <c r="M19" s="40"/>
      <c r="N19" s="40"/>
      <c r="O19" s="41"/>
      <c r="P19" s="40"/>
      <c r="Q19" s="40"/>
      <c r="R19" s="40"/>
      <c r="S19" s="41"/>
      <c r="T19" s="40"/>
      <c r="U19" s="40"/>
      <c r="V19" s="48"/>
      <c r="W19" s="46"/>
    </row>
    <row r="20" s="1" customFormat="1" ht="20" customHeight="1" spans="1:23">
      <c r="A20" s="15" t="s">
        <v>91</v>
      </c>
      <c r="B20" s="15"/>
      <c r="C20" s="15"/>
      <c r="D20" s="15"/>
      <c r="E20" s="15"/>
      <c r="F20" s="21" t="s">
        <v>40</v>
      </c>
      <c r="G20" s="17">
        <v>45293</v>
      </c>
      <c r="H20" s="18">
        <f>'1X-3X'!H20*2.54</f>
        <v>90.17</v>
      </c>
      <c r="I20" s="18">
        <f>'1X-3X'!I20*2.54</f>
        <v>95.25</v>
      </c>
      <c r="J20" s="18">
        <f>'1X-3X'!J20*2.54</f>
        <v>101.6</v>
      </c>
      <c r="K20" s="18">
        <f>'1X-3X'!K20*2.54</f>
        <v>107.95</v>
      </c>
      <c r="L20" s="39"/>
      <c r="M20" s="40"/>
      <c r="N20" s="40"/>
      <c r="O20" s="41"/>
      <c r="P20" s="40"/>
      <c r="Q20" s="40"/>
      <c r="R20" s="40"/>
      <c r="S20" s="41"/>
      <c r="T20" s="40"/>
      <c r="U20" s="40"/>
      <c r="V20" s="48"/>
      <c r="W20" s="46"/>
    </row>
    <row r="21" s="1" customFormat="1" ht="20" customHeight="1" spans="1:23">
      <c r="A21" s="15" t="s">
        <v>92</v>
      </c>
      <c r="B21" s="15"/>
      <c r="C21" s="15"/>
      <c r="D21" s="15"/>
      <c r="E21" s="15"/>
      <c r="F21" s="21" t="s">
        <v>41</v>
      </c>
      <c r="G21" s="17">
        <v>45293</v>
      </c>
      <c r="H21" s="18">
        <f>'1X-3X'!H21*2.54</f>
        <v>106.68</v>
      </c>
      <c r="I21" s="18">
        <f>'1X-3X'!I21*2.54</f>
        <v>111.76</v>
      </c>
      <c r="J21" s="18">
        <f>'1X-3X'!J21*2.54</f>
        <v>118.11</v>
      </c>
      <c r="K21" s="18">
        <f>'1X-3X'!K21*2.54</f>
        <v>124.46</v>
      </c>
      <c r="L21" s="39"/>
      <c r="M21" s="40"/>
      <c r="N21" s="40"/>
      <c r="O21" s="41"/>
      <c r="P21" s="40"/>
      <c r="Q21" s="40"/>
      <c r="R21" s="40"/>
      <c r="S21" s="41"/>
      <c r="T21" s="40"/>
      <c r="U21" s="40"/>
      <c r="V21" s="48"/>
      <c r="W21" s="46"/>
    </row>
    <row r="22" s="1" customFormat="1" ht="20" customHeight="1" spans="1:23">
      <c r="A22" s="15" t="s">
        <v>93</v>
      </c>
      <c r="B22" s="15"/>
      <c r="C22" s="15"/>
      <c r="D22" s="15"/>
      <c r="E22" s="15"/>
      <c r="F22" s="21" t="s">
        <v>42</v>
      </c>
      <c r="G22" s="17">
        <v>45293</v>
      </c>
      <c r="H22" s="18">
        <f>'1X-3X'!H22*2.54</f>
        <v>119.38</v>
      </c>
      <c r="I22" s="18">
        <f>'1X-3X'!I22*2.54</f>
        <v>124.46</v>
      </c>
      <c r="J22" s="18">
        <f>'1X-3X'!J22*2.54</f>
        <v>130.81</v>
      </c>
      <c r="K22" s="18">
        <f>'1X-3X'!K22*2.54</f>
        <v>137.16</v>
      </c>
      <c r="L22" s="39"/>
      <c r="M22" s="41"/>
      <c r="N22" s="40"/>
      <c r="O22" s="41"/>
      <c r="P22" s="40"/>
      <c r="Q22" s="41"/>
      <c r="R22" s="40"/>
      <c r="S22" s="41"/>
      <c r="T22" s="40"/>
      <c r="U22" s="40"/>
      <c r="V22" s="48"/>
      <c r="W22" s="46"/>
    </row>
    <row r="23" s="1" customFormat="1" ht="20" customHeight="1" spans="1:23">
      <c r="A23" s="15" t="s">
        <v>94</v>
      </c>
      <c r="B23" s="15"/>
      <c r="C23" s="15"/>
      <c r="D23" s="15"/>
      <c r="E23" s="15"/>
      <c r="F23" s="21" t="s">
        <v>43</v>
      </c>
      <c r="G23" s="23">
        <v>44928</v>
      </c>
      <c r="H23" s="18">
        <f>'1X-3X'!H23*2.54</f>
        <v>228.6</v>
      </c>
      <c r="I23" s="18">
        <f>'1X-3X'!I23*2.54</f>
        <v>233.68</v>
      </c>
      <c r="J23" s="18">
        <f>'1X-3X'!J23*2.54</f>
        <v>240.03</v>
      </c>
      <c r="K23" s="18">
        <f>'1X-3X'!K23*2.54</f>
        <v>246.38</v>
      </c>
      <c r="L23" s="39"/>
      <c r="M23" s="40"/>
      <c r="N23" s="40"/>
      <c r="O23" s="41"/>
      <c r="P23" s="40"/>
      <c r="Q23" s="40"/>
      <c r="R23" s="40"/>
      <c r="S23" s="41"/>
      <c r="T23" s="40"/>
      <c r="U23" s="40"/>
      <c r="V23" s="48"/>
      <c r="W23" s="46"/>
    </row>
    <row r="24" s="1" customFormat="1" ht="20" customHeight="1" spans="1:23">
      <c r="A24" s="15" t="s">
        <v>95</v>
      </c>
      <c r="B24" s="15"/>
      <c r="C24" s="15"/>
      <c r="D24" s="15"/>
      <c r="E24" s="15"/>
      <c r="F24" s="24" t="s">
        <v>44</v>
      </c>
      <c r="G24" s="25">
        <v>44930</v>
      </c>
      <c r="H24" s="18">
        <f>'1X-3X'!H24*2.54</f>
        <v>78.105</v>
      </c>
      <c r="I24" s="18">
        <f>'1X-3X'!I24*2.54</f>
        <v>78.74</v>
      </c>
      <c r="J24" s="18">
        <f>'1X-3X'!J24*2.54</f>
        <v>79.375</v>
      </c>
      <c r="K24" s="18">
        <f>'1X-3X'!K24*2.54</f>
        <v>80.01</v>
      </c>
      <c r="L24" s="39"/>
      <c r="M24" s="40"/>
      <c r="N24" s="40"/>
      <c r="O24" s="41"/>
      <c r="P24" s="40"/>
      <c r="Q24" s="40"/>
      <c r="R24" s="40"/>
      <c r="S24" s="41"/>
      <c r="T24" s="40"/>
      <c r="U24" s="40"/>
      <c r="V24" s="48"/>
      <c r="W24" s="46"/>
    </row>
    <row r="25" s="1" customFormat="1" ht="20" customHeight="1" spans="1:23">
      <c r="A25" s="15" t="s">
        <v>96</v>
      </c>
      <c r="B25" s="15"/>
      <c r="C25" s="15"/>
      <c r="D25" s="15"/>
      <c r="E25" s="15"/>
      <c r="F25" s="26" t="s">
        <v>45</v>
      </c>
      <c r="G25" s="27">
        <v>0.25</v>
      </c>
      <c r="H25" s="18">
        <f>'1X-3X'!H25*2.54</f>
        <v>57.785</v>
      </c>
      <c r="I25" s="18">
        <f>'1X-3X'!I25*2.54</f>
        <v>57.785</v>
      </c>
      <c r="J25" s="18">
        <f>'1X-3X'!J25*2.54</f>
        <v>60.325</v>
      </c>
      <c r="K25" s="18">
        <f>'1X-3X'!K25*2.54</f>
        <v>62.865</v>
      </c>
      <c r="L25" s="39"/>
      <c r="M25" s="41"/>
      <c r="N25" s="40"/>
      <c r="O25" s="41"/>
      <c r="P25" s="40"/>
      <c r="Q25" s="41"/>
      <c r="R25" s="40"/>
      <c r="S25" s="41"/>
      <c r="T25" s="40"/>
      <c r="U25" s="40"/>
      <c r="V25" s="48"/>
      <c r="W25" s="46"/>
    </row>
    <row r="26" s="1" customFormat="1" ht="20" customHeight="1" spans="1:23">
      <c r="A26" s="15" t="s">
        <v>97</v>
      </c>
      <c r="B26" s="15"/>
      <c r="C26" s="15"/>
      <c r="D26" s="15"/>
      <c r="E26" s="15"/>
      <c r="F26" s="26" t="s">
        <v>46</v>
      </c>
      <c r="G26" s="25">
        <v>45299</v>
      </c>
      <c r="H26" s="18">
        <f>'1X-3X'!H26*2.54</f>
        <v>16.1925</v>
      </c>
      <c r="I26" s="18">
        <f>'1X-3X'!I26*2.54</f>
        <v>16.51</v>
      </c>
      <c r="J26" s="18">
        <f>'1X-3X'!J26*2.54</f>
        <v>16.8275</v>
      </c>
      <c r="K26" s="18">
        <f>'1X-3X'!K26*2.54</f>
        <v>17.145</v>
      </c>
      <c r="L26" s="39"/>
      <c r="M26" s="40"/>
      <c r="N26" s="40"/>
      <c r="O26" s="41"/>
      <c r="P26" s="40"/>
      <c r="Q26" s="40"/>
      <c r="R26" s="40"/>
      <c r="S26" s="41"/>
      <c r="T26" s="40"/>
      <c r="U26" s="40"/>
      <c r="V26" s="48"/>
      <c r="W26" s="46"/>
    </row>
    <row r="27" s="1" customFormat="1" ht="20" customHeight="1" spans="1:23">
      <c r="A27" s="15" t="s">
        <v>98</v>
      </c>
      <c r="B27" s="15"/>
      <c r="C27" s="15"/>
      <c r="D27" s="15"/>
      <c r="E27" s="15"/>
      <c r="F27" s="26" t="s">
        <v>47</v>
      </c>
      <c r="G27" s="25">
        <v>45299</v>
      </c>
      <c r="H27" s="18">
        <f>'1X-3X'!H27*2.54</f>
        <v>0.3175</v>
      </c>
      <c r="I27" s="18">
        <f>'1X-3X'!I27*2.54</f>
        <v>0.3175</v>
      </c>
      <c r="J27" s="18">
        <f>'1X-3X'!J27*2.54</f>
        <v>0.635</v>
      </c>
      <c r="K27" s="18">
        <f>'1X-3X'!K27*2.54</f>
        <v>0.635</v>
      </c>
      <c r="L27" s="39"/>
      <c r="M27" s="40"/>
      <c r="N27" s="40"/>
      <c r="O27" s="41"/>
      <c r="P27" s="40"/>
      <c r="Q27" s="40"/>
      <c r="R27" s="40"/>
      <c r="S27" s="41"/>
      <c r="T27" s="40"/>
      <c r="U27" s="40"/>
      <c r="V27" s="48"/>
      <c r="W27" s="46"/>
    </row>
    <row r="28" s="1" customFormat="1" ht="20" customHeight="1" spans="1:23">
      <c r="A28" s="15" t="s">
        <v>99</v>
      </c>
      <c r="B28" s="15"/>
      <c r="C28" s="15"/>
      <c r="D28" s="15"/>
      <c r="E28" s="15"/>
      <c r="F28" s="26" t="s">
        <v>48</v>
      </c>
      <c r="G28" s="25">
        <v>45299</v>
      </c>
      <c r="H28" s="18">
        <f>'1X-3X'!H28*2.54</f>
        <v>5.715</v>
      </c>
      <c r="I28" s="18">
        <f>'1X-3X'!I28*2.54</f>
        <v>5.715</v>
      </c>
      <c r="J28" s="18">
        <f>'1X-3X'!J28*2.54</f>
        <v>5.715</v>
      </c>
      <c r="K28" s="18">
        <f>'1X-3X'!K28*2.54</f>
        <v>5.715</v>
      </c>
      <c r="L28" s="39"/>
      <c r="M28" s="40"/>
      <c r="N28" s="40"/>
      <c r="O28" s="41"/>
      <c r="P28" s="40"/>
      <c r="Q28" s="40"/>
      <c r="R28" s="40"/>
      <c r="S28" s="41"/>
      <c r="T28" s="40"/>
      <c r="U28" s="40"/>
      <c r="V28" s="48"/>
      <c r="W28" s="46"/>
    </row>
    <row r="29" s="1" customFormat="1" ht="20" customHeight="1" spans="1:23">
      <c r="A29" s="15" t="s">
        <v>100</v>
      </c>
      <c r="B29" s="15"/>
      <c r="C29" s="15"/>
      <c r="D29" s="15"/>
      <c r="E29" s="15"/>
      <c r="F29" s="26" t="s">
        <v>49</v>
      </c>
      <c r="G29" s="25">
        <v>45299</v>
      </c>
      <c r="H29" s="18">
        <f>'1X-3X'!H29*2.54</f>
        <v>5.715</v>
      </c>
      <c r="I29" s="18">
        <f>'1X-3X'!I29*2.54</f>
        <v>5.715</v>
      </c>
      <c r="J29" s="18">
        <f>'1X-3X'!J29*2.54</f>
        <v>5.715</v>
      </c>
      <c r="K29" s="18">
        <f>'1X-3X'!K29*2.54</f>
        <v>5.715</v>
      </c>
      <c r="L29" s="39"/>
      <c r="M29" s="40"/>
      <c r="N29" s="40"/>
      <c r="O29" s="41"/>
      <c r="P29" s="40"/>
      <c r="Q29" s="40"/>
      <c r="R29" s="40"/>
      <c r="S29" s="41"/>
      <c r="T29" s="40"/>
      <c r="U29" s="40"/>
      <c r="V29" s="48"/>
      <c r="W29" s="46"/>
    </row>
    <row r="30" s="1" customFormat="1" ht="20" customHeight="1" spans="1:23">
      <c r="A30" s="15" t="s">
        <v>101</v>
      </c>
      <c r="B30" s="15"/>
      <c r="C30" s="15"/>
      <c r="D30" s="15"/>
      <c r="E30" s="15"/>
      <c r="F30" s="26" t="s">
        <v>50</v>
      </c>
      <c r="G30" s="25">
        <v>45299</v>
      </c>
      <c r="H30" s="18">
        <f>'1X-3X'!H30*2.54</f>
        <v>5.715</v>
      </c>
      <c r="I30" s="18">
        <f>'1X-3X'!I30*2.54</f>
        <v>5.715</v>
      </c>
      <c r="J30" s="18">
        <f>'1X-3X'!J30*2.54</f>
        <v>5.715</v>
      </c>
      <c r="K30" s="18">
        <f>'1X-3X'!K30*2.54</f>
        <v>5.715</v>
      </c>
      <c r="L30" s="39"/>
      <c r="M30" s="40"/>
      <c r="N30" s="40"/>
      <c r="O30" s="41"/>
      <c r="P30" s="40"/>
      <c r="Q30" s="40"/>
      <c r="R30" s="40"/>
      <c r="S30" s="41"/>
      <c r="T30" s="40"/>
      <c r="U30" s="40"/>
      <c r="V30" s="48"/>
      <c r="W30" s="46"/>
    </row>
    <row r="31" s="1" customFormat="1" ht="20" customHeight="1" spans="1:23">
      <c r="A31" s="15" t="s">
        <v>102</v>
      </c>
      <c r="B31" s="15"/>
      <c r="C31" s="15"/>
      <c r="D31" s="15"/>
      <c r="E31" s="15"/>
      <c r="F31" s="26" t="s">
        <v>51</v>
      </c>
      <c r="G31" s="27">
        <v>0.125</v>
      </c>
      <c r="H31" s="18">
        <f>'1X-3X'!H31*2.54</f>
        <v>36.83</v>
      </c>
      <c r="I31" s="18">
        <f>'1X-3X'!I31*2.54</f>
        <v>38.1</v>
      </c>
      <c r="J31" s="18">
        <f>'1X-3X'!J31*2.54</f>
        <v>40.005</v>
      </c>
      <c r="K31" s="18">
        <f>'1X-3X'!K31*2.54</f>
        <v>41.91</v>
      </c>
      <c r="L31" s="39"/>
      <c r="M31" s="40"/>
      <c r="N31" s="40"/>
      <c r="O31" s="41"/>
      <c r="P31" s="40"/>
      <c r="Q31" s="40"/>
      <c r="R31" s="40"/>
      <c r="S31" s="41"/>
      <c r="T31" s="40"/>
      <c r="U31" s="40"/>
      <c r="V31" s="48"/>
      <c r="W31" s="46"/>
    </row>
    <row r="32" s="1" customFormat="1" ht="20" customHeight="1" spans="1:23">
      <c r="A32" s="15" t="s">
        <v>103</v>
      </c>
      <c r="B32" s="15"/>
      <c r="C32" s="15"/>
      <c r="D32" s="15"/>
      <c r="E32" s="15"/>
      <c r="F32" s="24" t="s">
        <v>52</v>
      </c>
      <c r="G32" s="27">
        <v>0.125</v>
      </c>
      <c r="H32" s="18">
        <f>'1X-3X'!H32*2.54</f>
        <v>7.62</v>
      </c>
      <c r="I32" s="18">
        <f>'1X-3X'!I32*2.54</f>
        <v>7.62</v>
      </c>
      <c r="J32" s="18">
        <f>'1X-3X'!J32*2.54</f>
        <v>7.9375</v>
      </c>
      <c r="K32" s="18">
        <f>'1X-3X'!K32*2.54</f>
        <v>7.9375</v>
      </c>
      <c r="L32" s="39"/>
      <c r="M32" s="40"/>
      <c r="N32" s="40"/>
      <c r="O32" s="41"/>
      <c r="P32" s="40"/>
      <c r="Q32" s="40"/>
      <c r="R32" s="40"/>
      <c r="S32" s="41"/>
      <c r="T32" s="40"/>
      <c r="U32" s="40"/>
      <c r="V32" s="48"/>
      <c r="W32" s="46"/>
    </row>
    <row r="33" s="1" customFormat="1" ht="20" customHeight="1" spans="1:23">
      <c r="A33" s="15" t="s">
        <v>104</v>
      </c>
      <c r="B33" s="15"/>
      <c r="C33" s="15"/>
      <c r="D33" s="15"/>
      <c r="E33" s="15"/>
      <c r="F33" s="24" t="s">
        <v>105</v>
      </c>
      <c r="G33" s="27">
        <v>0.125</v>
      </c>
      <c r="H33" s="18">
        <f>'1X-3X'!H33*2.54</f>
        <v>0.9525</v>
      </c>
      <c r="I33" s="18">
        <f>'1X-3X'!I33*2.54</f>
        <v>0.9525</v>
      </c>
      <c r="J33" s="18">
        <f>'1X-3X'!J33*2.54</f>
        <v>0.9525</v>
      </c>
      <c r="K33" s="18">
        <f>'1X-3X'!K33*2.54</f>
        <v>0.9525</v>
      </c>
      <c r="L33" s="39"/>
      <c r="M33" s="40"/>
      <c r="N33" s="40"/>
      <c r="O33" s="41"/>
      <c r="P33" s="40"/>
      <c r="Q33" s="40"/>
      <c r="R33" s="40"/>
      <c r="S33" s="41"/>
      <c r="T33" s="40"/>
      <c r="U33" s="40"/>
      <c r="V33" s="48"/>
      <c r="W33" s="46"/>
    </row>
    <row r="34" s="1" customFormat="1" ht="20" customHeight="1" spans="1:23">
      <c r="A34" s="15" t="s">
        <v>106</v>
      </c>
      <c r="B34" s="15"/>
      <c r="C34" s="15"/>
      <c r="D34" s="15"/>
      <c r="E34" s="15"/>
      <c r="F34" s="24" t="s">
        <v>107</v>
      </c>
      <c r="G34" s="27">
        <v>0.125</v>
      </c>
      <c r="H34" s="18">
        <f>'1X-3X'!H34*2.54</f>
        <v>1.905</v>
      </c>
      <c r="I34" s="18">
        <f>'1X-3X'!I34*2.54</f>
        <v>1.905</v>
      </c>
      <c r="J34" s="18">
        <f>'1X-3X'!J34*2.54</f>
        <v>1.905</v>
      </c>
      <c r="K34" s="18">
        <f>'1X-3X'!K34*2.54</f>
        <v>1.905</v>
      </c>
      <c r="L34" s="39"/>
      <c r="M34" s="40"/>
      <c r="N34" s="40"/>
      <c r="O34" s="41"/>
      <c r="P34" s="40"/>
      <c r="Q34" s="40"/>
      <c r="R34" s="40"/>
      <c r="S34" s="41"/>
      <c r="T34" s="40"/>
      <c r="U34" s="40"/>
      <c r="V34" s="48"/>
      <c r="W34" s="46"/>
    </row>
    <row r="35" s="1" customFormat="1" ht="20" customHeight="1" spans="1:23">
      <c r="A35" s="15" t="s">
        <v>108</v>
      </c>
      <c r="B35" s="15"/>
      <c r="C35" s="15"/>
      <c r="D35" s="15"/>
      <c r="E35" s="15"/>
      <c r="F35" s="24" t="s">
        <v>53</v>
      </c>
      <c r="G35" s="27">
        <v>0.125</v>
      </c>
      <c r="H35" s="18">
        <f>'1X-3X'!H35*2.54</f>
        <v>8.255</v>
      </c>
      <c r="I35" s="18">
        <f>'1X-3X'!I35*2.54</f>
        <v>8.5725</v>
      </c>
      <c r="J35" s="18">
        <f>'1X-3X'!J35*2.54</f>
        <v>8.89</v>
      </c>
      <c r="K35" s="18">
        <f>'1X-3X'!K35*2.54</f>
        <v>9.2075</v>
      </c>
      <c r="L35" s="39"/>
      <c r="M35" s="40"/>
      <c r="N35" s="40"/>
      <c r="O35" s="41"/>
      <c r="P35" s="40"/>
      <c r="Q35" s="40"/>
      <c r="R35" s="40"/>
      <c r="S35" s="41"/>
      <c r="T35" s="40"/>
      <c r="U35" s="40"/>
      <c r="V35" s="48"/>
      <c r="W35" s="46"/>
    </row>
    <row r="36" s="1" customFormat="1" ht="20" customHeight="1" spans="1:23">
      <c r="A36" s="15" t="s">
        <v>109</v>
      </c>
      <c r="B36" s="15"/>
      <c r="C36" s="15"/>
      <c r="D36" s="15"/>
      <c r="E36" s="15"/>
      <c r="F36" s="24" t="s">
        <v>54</v>
      </c>
      <c r="G36" s="27">
        <v>0.125</v>
      </c>
      <c r="H36" s="18">
        <f>'1X-3X'!H36*2.54</f>
        <v>6.0325</v>
      </c>
      <c r="I36" s="18">
        <f>'1X-3X'!I36*2.54</f>
        <v>6.35</v>
      </c>
      <c r="J36" s="18">
        <f>'1X-3X'!J36*2.54</f>
        <v>6.6675</v>
      </c>
      <c r="K36" s="18">
        <f>'1X-3X'!K36*2.54</f>
        <v>6.985</v>
      </c>
      <c r="L36" s="39"/>
      <c r="M36" s="40"/>
      <c r="N36" s="40"/>
      <c r="O36" s="41"/>
      <c r="P36" s="40"/>
      <c r="Q36" s="40"/>
      <c r="R36" s="40"/>
      <c r="S36" s="41"/>
      <c r="T36" s="40"/>
      <c r="U36" s="40"/>
      <c r="V36" s="48"/>
      <c r="W36" s="46"/>
    </row>
    <row r="37" s="1" customFormat="1" ht="20" customHeight="1" spans="1:23">
      <c r="A37" s="15" t="s">
        <v>110</v>
      </c>
      <c r="B37" s="15"/>
      <c r="C37" s="15"/>
      <c r="D37" s="15"/>
      <c r="E37" s="15"/>
      <c r="F37" s="16" t="s">
        <v>55</v>
      </c>
      <c r="G37" s="27">
        <v>0.125</v>
      </c>
      <c r="H37" s="18">
        <f>'1X-3X'!H37*2.54</f>
        <v>20.32</v>
      </c>
      <c r="I37" s="18">
        <f>'1X-3X'!I37*2.54</f>
        <v>21.59</v>
      </c>
      <c r="J37" s="18">
        <f>'1X-3X'!J37*2.54</f>
        <v>23.1775</v>
      </c>
      <c r="K37" s="18">
        <f>'1X-3X'!K37*2.54</f>
        <v>24.765</v>
      </c>
      <c r="L37" s="39"/>
      <c r="M37" s="42"/>
      <c r="N37" s="40"/>
      <c r="O37" s="43"/>
      <c r="P37" s="40"/>
      <c r="Q37" s="40"/>
      <c r="R37" s="40"/>
      <c r="S37" s="43"/>
      <c r="T37" s="40"/>
      <c r="U37" s="40"/>
      <c r="V37" s="48"/>
      <c r="W37" s="46"/>
    </row>
    <row r="38" s="1" customFormat="1" ht="20" customHeight="1" spans="1:23">
      <c r="A38" s="15" t="s">
        <v>111</v>
      </c>
      <c r="B38" s="15"/>
      <c r="C38" s="15"/>
      <c r="D38" s="15"/>
      <c r="E38" s="15"/>
      <c r="F38" s="16" t="s">
        <v>56</v>
      </c>
      <c r="G38" s="28">
        <v>0.125</v>
      </c>
      <c r="H38" s="18">
        <f>'1X-3X'!H38*2.54</f>
        <v>43.4975</v>
      </c>
      <c r="I38" s="18">
        <f>'1X-3X'!I38*2.54</f>
        <v>44.45</v>
      </c>
      <c r="J38" s="18">
        <f>'1X-3X'!J38*2.54</f>
        <v>45.4025</v>
      </c>
      <c r="K38" s="18">
        <f>'1X-3X'!K38*2.54</f>
        <v>46.355</v>
      </c>
      <c r="L38" s="39"/>
      <c r="M38" s="42"/>
      <c r="N38" s="40"/>
      <c r="O38" s="43"/>
      <c r="P38" s="40"/>
      <c r="Q38" s="40"/>
      <c r="R38" s="40"/>
      <c r="S38" s="43"/>
      <c r="T38" s="40"/>
      <c r="U38" s="40"/>
      <c r="V38" s="48"/>
      <c r="W38" s="46"/>
    </row>
    <row r="39" s="1" customFormat="1" ht="20" customHeight="1" spans="1:23">
      <c r="A39" s="15" t="s">
        <v>112</v>
      </c>
      <c r="B39" s="15"/>
      <c r="C39" s="15"/>
      <c r="D39" s="15"/>
      <c r="E39" s="15"/>
      <c r="F39" s="22" t="s">
        <v>57</v>
      </c>
      <c r="G39" s="28">
        <v>0</v>
      </c>
      <c r="H39" s="18">
        <f>'1X-3X'!H39*2.54</f>
        <v>0.9525</v>
      </c>
      <c r="I39" s="18">
        <f>'1X-3X'!I39*2.54</f>
        <v>0.9525</v>
      </c>
      <c r="J39" s="18">
        <f>'1X-3X'!J39*2.54</f>
        <v>0.9525</v>
      </c>
      <c r="K39" s="18">
        <f>'1X-3X'!K39*2.54</f>
        <v>0.9525</v>
      </c>
      <c r="L39" s="39"/>
      <c r="M39" s="42"/>
      <c r="N39" s="40"/>
      <c r="O39" s="43"/>
      <c r="P39" s="40"/>
      <c r="Q39" s="40"/>
      <c r="R39" s="40"/>
      <c r="S39" s="43"/>
      <c r="T39" s="40"/>
      <c r="U39" s="40"/>
      <c r="V39" s="48"/>
      <c r="W39" s="46"/>
    </row>
    <row r="40" s="1" customFormat="1" ht="20" customHeight="1" spans="1:23">
      <c r="A40" s="15" t="s">
        <v>113</v>
      </c>
      <c r="B40" s="15"/>
      <c r="C40" s="15"/>
      <c r="D40" s="15"/>
      <c r="E40" s="15"/>
      <c r="F40" s="21" t="s">
        <v>58</v>
      </c>
      <c r="G40" s="28">
        <v>0.25</v>
      </c>
      <c r="H40" s="18">
        <f>'1X-3X'!H40*2.54</f>
        <v>6.35</v>
      </c>
      <c r="I40" s="18">
        <f>'1X-3X'!I40*2.54</f>
        <v>6.35</v>
      </c>
      <c r="J40" s="18">
        <f>'1X-3X'!J40*2.54</f>
        <v>6.35</v>
      </c>
      <c r="K40" s="18">
        <f>'1X-3X'!K40*2.54</f>
        <v>6.35</v>
      </c>
      <c r="L40" s="39"/>
      <c r="M40" s="42"/>
      <c r="N40" s="40"/>
      <c r="O40" s="43"/>
      <c r="P40" s="40"/>
      <c r="Q40" s="40"/>
      <c r="R40" s="40"/>
      <c r="S40" s="43"/>
      <c r="T40" s="40"/>
      <c r="U40" s="40"/>
      <c r="V40" s="48"/>
      <c r="W40" s="46"/>
    </row>
    <row r="41" s="1" customFormat="1" ht="20" customHeight="1" spans="1:23">
      <c r="A41" s="15" t="s">
        <v>114</v>
      </c>
      <c r="B41" s="15"/>
      <c r="C41" s="15"/>
      <c r="D41" s="15"/>
      <c r="E41" s="15"/>
      <c r="F41" s="22" t="s">
        <v>59</v>
      </c>
      <c r="G41" s="28">
        <v>0.25</v>
      </c>
      <c r="H41" s="18">
        <f>'1X-3X'!H41*2.54</f>
        <v>31.115</v>
      </c>
      <c r="I41" s="18">
        <f>'1X-3X'!I41*2.54</f>
        <v>31.75</v>
      </c>
      <c r="J41" s="18">
        <f>'1X-3X'!J41*2.54</f>
        <v>32.385</v>
      </c>
      <c r="K41" s="18">
        <f>'1X-3X'!K41*2.54</f>
        <v>32.385</v>
      </c>
      <c r="L41" s="39"/>
      <c r="M41" s="42"/>
      <c r="N41" s="40"/>
      <c r="O41" s="43"/>
      <c r="P41" s="40"/>
      <c r="Q41" s="40"/>
      <c r="R41" s="40"/>
      <c r="S41" s="43"/>
      <c r="T41" s="40"/>
      <c r="U41" s="40"/>
      <c r="V41" s="48"/>
      <c r="W41" s="46"/>
    </row>
    <row r="42" s="1" customFormat="1" ht="20" customHeight="1" spans="1:23">
      <c r="A42" s="15" t="s">
        <v>115</v>
      </c>
      <c r="B42" s="15"/>
      <c r="C42" s="15"/>
      <c r="D42" s="15"/>
      <c r="E42" s="15"/>
      <c r="F42" s="22" t="s">
        <v>60</v>
      </c>
      <c r="G42" s="28">
        <v>0</v>
      </c>
      <c r="H42" s="18">
        <f>'1X-3X'!H42*2.54</f>
        <v>1.27</v>
      </c>
      <c r="I42" s="18">
        <f>'1X-3X'!I42*2.54</f>
        <v>1.27</v>
      </c>
      <c r="J42" s="18">
        <f>'1X-3X'!J42*2.54</f>
        <v>1.27</v>
      </c>
      <c r="K42" s="18">
        <f>'1X-3X'!K42*2.54</f>
        <v>1.27</v>
      </c>
      <c r="L42" s="44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</row>
    <row r="43" s="1" customFormat="1" ht="20" customHeight="1" spans="1:23">
      <c r="A43" s="15" t="s">
        <v>116</v>
      </c>
      <c r="B43" s="15"/>
      <c r="C43" s="15"/>
      <c r="D43" s="15"/>
      <c r="E43" s="15"/>
      <c r="F43" s="29" t="s">
        <v>61</v>
      </c>
      <c r="G43" s="28">
        <v>0</v>
      </c>
      <c r="H43" s="18">
        <f>'1X-3X'!H43*2.54</f>
        <v>0.9525</v>
      </c>
      <c r="I43" s="18">
        <f>'1X-3X'!I43*2.54</f>
        <v>0.9525</v>
      </c>
      <c r="J43" s="18">
        <f>'1X-3X'!J43*2.54</f>
        <v>0.9525</v>
      </c>
      <c r="K43" s="18">
        <f>'1X-3X'!K43*2.54</f>
        <v>0.9525</v>
      </c>
      <c r="L43" s="44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</row>
    <row r="44" s="1" customFormat="1" ht="15.75" customHeight="1" spans="12:23"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="1" customFormat="1" ht="15.75" customHeight="1" spans="12:23"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="1" customFormat="1" ht="15.75" customHeight="1" spans="12:23"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="1" customFormat="1" ht="15.75" customHeight="1" spans="12:23"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="1" customFormat="1" ht="15.75" customHeight="1" spans="12:23"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</row>
    <row r="49" s="1" customFormat="1" ht="15.75" customHeight="1" spans="12:23"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</row>
    <row r="50" s="1" customFormat="1" ht="15.75" customHeight="1" spans="12:23"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="1" customFormat="1" ht="15.75" customHeight="1" spans="12:23"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</row>
    <row r="52" s="1" customFormat="1" ht="15.75" customHeight="1" spans="12:23"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="1" customFormat="1" ht="15.75" customHeight="1" spans="12:23"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4" s="1" customFormat="1" ht="15.75" customHeight="1" spans="12:23"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</row>
    <row r="55" s="1" customFormat="1" ht="15.75" customHeight="1" spans="12:23"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</row>
  </sheetData>
  <mergeCells count="54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G7:G8"/>
    <mergeCell ref="H7:H8"/>
    <mergeCell ref="I7:I8"/>
    <mergeCell ref="J7:J8"/>
    <mergeCell ref="K7:K8"/>
    <mergeCell ref="L7:L8"/>
    <mergeCell ref="H1:L6"/>
    <mergeCell ref="A7:E8"/>
  </mergeCells>
  <pageMargins left="0.700694444444445" right="0.700694444444445" top="0.357638888888889" bottom="0.357638888888889" header="0.298611111111111" footer="0.298611111111111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2025-05-26T07:02:07Z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3273A570A9A244A7BE2E428C3FDFCF41_12</vt:lpwstr>
  </property>
</Properties>
</file>