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10605" activeTab="2"/>
  </bookViews>
  <sheets>
    <sheet name="XS-XXL" sheetId="1" r:id="rId1"/>
    <sheet name="XS-XXL (cm)" sheetId="4" r:id="rId2"/>
    <sheet name="1X-3X" sheetId="5" r:id="rId3"/>
    <sheet name="1X-3X (cm)" sheetId="6" r:id="rId4"/>
  </sheets>
  <externalReferences>
    <externalReference r:id="rId5"/>
    <externalReference r:id="rId6"/>
    <externalReference r:id="rId7"/>
  </externalReferences>
  <definedNames>
    <definedName name="_xlnm.Print_Area" localSheetId="0">'XS-XXL'!$A$1:$N$33</definedName>
    <definedName name="_xlnm.Print_Area" localSheetId="1">'XS-XXL (cm)'!$A$1:$N$33</definedName>
    <definedName name="_xlnm.Print_Area" localSheetId="2">'1X-3X'!$A$1:$L$32</definedName>
    <definedName name="_xlnm.Print_Area" localSheetId="3">'1X-3X (cm)'!$A$1:$L$32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<sst xmlns="http://schemas.openxmlformats.org/spreadsheetml/2006/main" count="186" uniqueCount="60">
  <si>
    <t>GRADED SPEC PAGE</t>
  </si>
  <si>
    <t>STYLE #:</t>
  </si>
  <si>
    <t>BRAND:</t>
  </si>
  <si>
    <t>STYLE NAME:</t>
  </si>
  <si>
    <t>LEAD DESIGNER:</t>
  </si>
  <si>
    <t>SAMPLE LEVEL</t>
  </si>
  <si>
    <t>3RD FIT</t>
  </si>
  <si>
    <t>STYLE NUMBER:</t>
  </si>
  <si>
    <t>TP COMPLETED BY:</t>
  </si>
  <si>
    <t>SEASON:</t>
  </si>
  <si>
    <t>TECH DESIGNER/PM:</t>
  </si>
  <si>
    <t>DELIVERY:</t>
  </si>
  <si>
    <t>VENDOR:</t>
  </si>
  <si>
    <t>NEXT SAMPLE LEVEL</t>
  </si>
  <si>
    <t>PP</t>
  </si>
  <si>
    <t>SIZE RANGE:</t>
  </si>
  <si>
    <t>COLORWAY:</t>
  </si>
  <si>
    <t>POINT OF MEASURE
(TOTAL CIRCUMFERENCE)</t>
  </si>
  <si>
    <t>TOL +/-</t>
  </si>
  <si>
    <t>XXS</t>
  </si>
  <si>
    <t>XS</t>
  </si>
  <si>
    <t>S</t>
  </si>
  <si>
    <t>M</t>
  </si>
  <si>
    <t>L</t>
  </si>
  <si>
    <t>XL</t>
  </si>
  <si>
    <t>XXL</t>
  </si>
  <si>
    <t>上身前中长，到腰缝</t>
  </si>
  <si>
    <t>上身前中长，到腰缝-仅仅面布的片</t>
  </si>
  <si>
    <t>前公主缝长度延缝量</t>
  </si>
  <si>
    <t>上身侧缝长，到腰缝</t>
  </si>
  <si>
    <t>上身侧缝长，到腰缝-仅仅面布的片</t>
  </si>
  <si>
    <t>上身后中长，到腰缝</t>
  </si>
  <si>
    <t>上身后中长，到腰缝-仅仅面布的片</t>
  </si>
  <si>
    <t>下裙前中长，腰缝到下摆</t>
  </si>
  <si>
    <t>下裙侧缝长，腰缝到下摆</t>
  </si>
  <si>
    <t>下裙后中长，腰缝到下摆</t>
  </si>
  <si>
    <t>领宽，肩高点间距</t>
  </si>
  <si>
    <t>后背上边延缝量（一半）</t>
  </si>
  <si>
    <t>最高处胸围，前中到后中沿着自然弧度</t>
  </si>
  <si>
    <t>最高处胸围，前中到后中沿着自然弧度-仅仅面布的片</t>
  </si>
  <si>
    <t>腰围，侧缝到侧缝直量</t>
  </si>
  <si>
    <t>下臀围，要下8 1/2英寸，侧缝到侧缝</t>
  </si>
  <si>
    <t>裙子摆围，直量，开叉对合</t>
  </si>
  <si>
    <t>可拆卸肩带长度</t>
  </si>
  <si>
    <t>可拆卸肩带宽度</t>
  </si>
  <si>
    <t>肩带可调节长度</t>
  </si>
  <si>
    <t>拉链长</t>
  </si>
  <si>
    <t>叉长</t>
  </si>
  <si>
    <t>侧缝到开叉点的距离</t>
  </si>
  <si>
    <t>下摆高度</t>
  </si>
  <si>
    <t>0X</t>
  </si>
  <si>
    <t>1X</t>
  </si>
  <si>
    <t>2X</t>
  </si>
  <si>
    <t>3X</t>
  </si>
  <si>
    <t>COMMENTS</t>
  </si>
  <si>
    <t>上身前中长，到腰缝-里布</t>
  </si>
  <si>
    <t>前公主缝长度延缝量-面布</t>
  </si>
  <si>
    <t>上身侧缝长，到腰缝-里布</t>
  </si>
  <si>
    <t>上身后中长，到腰缝-里布</t>
  </si>
  <si>
    <t>下裙弯缝，在侧缝处位置到开叉上边，自然弧度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</si>
</sst>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mm/dd/yy"/>
    <numFmt numFmtId="177" formatCode="#\ ??/??"/>
    <numFmt numFmtId="178" formatCode="0.00_ "/>
    <numFmt numFmtId="179" formatCode="#\ ?/?"/>
    <numFmt numFmtId="180" formatCode="m/d"/>
  </numFmts>
  <fonts count="68">
    <font>
      <sz val="11"/>
      <color theme="1"/>
      <name val="宋体"/>
      <charset val="134"/>
      <scheme val="minor"/>
    </font>
    <font>
      <sz val="10"/>
      <color rgb="FF000000"/>
      <name val="宋体"/>
      <charset val="134"/>
      <scheme val="minor"/>
    </font>
    <font>
      <b/>
      <sz val="18"/>
      <color rgb="FF000000"/>
      <name val="宋体"/>
      <charset val="134"/>
      <scheme val="minor"/>
    </font>
    <font>
      <b/>
      <sz val="14"/>
      <color rgb="FF000000"/>
      <name val="宋体"/>
      <charset val="134"/>
      <scheme val="minor"/>
    </font>
    <font>
      <sz val="14"/>
      <color rgb="FF000000"/>
      <name val="宋体"/>
      <charset val="134"/>
      <scheme val="minor"/>
    </font>
    <font>
      <b/>
      <sz val="11"/>
      <color rgb="FF000000"/>
      <name val="宋体"/>
      <charset val="134"/>
      <scheme val="minor"/>
    </font>
    <font>
      <sz val="11"/>
      <color rgb="FF000000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9"/>
      <color rgb="FF000000"/>
      <name val="宋体"/>
      <charset val="134"/>
      <scheme val="minor"/>
    </font>
    <font>
      <b/>
      <sz val="20"/>
      <color rgb="FF000000"/>
      <name val="宋体"/>
      <charset val="134"/>
      <scheme val="minor"/>
    </font>
    <font>
      <sz val="10"/>
      <name val="宋体"/>
      <charset val="134"/>
      <scheme val="minor"/>
    </font>
    <font>
      <sz val="20"/>
      <name val="宋体"/>
      <charset val="134"/>
      <scheme val="minor"/>
    </font>
    <font>
      <sz val="14"/>
      <color rgb="FFFF0000"/>
      <name val="宋体"/>
      <charset val="134"/>
      <scheme val="major"/>
    </font>
    <font>
      <sz val="20"/>
      <color theme="1"/>
      <name val="宋体"/>
      <charset val="134"/>
      <scheme val="major"/>
    </font>
    <font>
      <sz val="20"/>
      <color rgb="FF000000"/>
      <name val="宋体"/>
      <charset val="134"/>
      <scheme val="minor"/>
    </font>
    <font>
      <b/>
      <sz val="15"/>
      <color rgb="FF000000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20"/>
      <color rgb="FFFF0000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0"/>
      <color rgb="FF000000"/>
      <name val="宋体"/>
      <charset val="134"/>
      <scheme val="minor"/>
    </font>
    <font>
      <b/>
      <sz val="7"/>
      <color rgb="FF000000"/>
      <name val="宋体"/>
      <charset val="134"/>
      <scheme val="minor"/>
    </font>
    <font>
      <sz val="20"/>
      <color rgb="FFFF0000"/>
      <name val="宋体"/>
      <charset val="134"/>
      <scheme val="major"/>
    </font>
    <font>
      <sz val="20"/>
      <color rgb="FF000000"/>
      <name val="宋体"/>
      <charset val="134"/>
      <scheme val="major"/>
    </font>
    <font>
      <sz val="10"/>
      <color rgb="FF000000"/>
      <name val="Arial"/>
      <charset val="134"/>
    </font>
    <font>
      <b/>
      <sz val="18"/>
      <color rgb="FF000000"/>
      <name val="Arial"/>
      <charset val="134"/>
    </font>
    <font>
      <b/>
      <sz val="14"/>
      <color rgb="FF000000"/>
      <name val="Arial"/>
      <charset val="134"/>
    </font>
    <font>
      <sz val="14"/>
      <color rgb="FF000000"/>
      <name val="Arial"/>
      <charset val="134"/>
    </font>
    <font>
      <b/>
      <sz val="11"/>
      <color rgb="FF000000"/>
      <name val="Arial"/>
      <charset val="134"/>
    </font>
    <font>
      <sz val="11"/>
      <color rgb="FF000000"/>
      <name val="Arial"/>
      <charset val="134"/>
    </font>
    <font>
      <b/>
      <sz val="12"/>
      <color rgb="FF000000"/>
      <name val="Arial"/>
      <charset val="134"/>
    </font>
    <font>
      <b/>
      <sz val="10"/>
      <color theme="1"/>
      <name val="Arial"/>
      <charset val="134"/>
    </font>
    <font>
      <b/>
      <sz val="9"/>
      <color rgb="FF000000"/>
      <name val="Arial"/>
      <charset val="134"/>
    </font>
    <font>
      <sz val="10"/>
      <name val="Arial"/>
      <charset val="134"/>
    </font>
    <font>
      <sz val="9"/>
      <color rgb="FF7F7F7F"/>
      <name val="Arial"/>
      <charset val="134"/>
    </font>
    <font>
      <sz val="10"/>
      <color theme="1"/>
      <name val="Arial"/>
      <charset val="134"/>
    </font>
    <font>
      <sz val="14"/>
      <name val="宋体"/>
      <charset val="134"/>
      <scheme val="minor"/>
    </font>
    <font>
      <sz val="14"/>
      <color rgb="FFFF0000"/>
      <name val="Arial"/>
      <charset val="134"/>
    </font>
    <font>
      <sz val="14"/>
      <color theme="1"/>
      <name val="Arial"/>
      <charset val="134"/>
    </font>
    <font>
      <b/>
      <sz val="15"/>
      <color rgb="FF000000"/>
      <name val="Arial"/>
      <charset val="134"/>
    </font>
    <font>
      <b/>
      <sz val="16"/>
      <color theme="1"/>
      <name val="Arial"/>
      <charset val="134"/>
    </font>
    <font>
      <b/>
      <sz val="14"/>
      <color rgb="FFFF0000"/>
      <name val="Arial"/>
      <charset val="134"/>
    </font>
    <font>
      <b/>
      <sz val="14"/>
      <color theme="1"/>
      <name val="Arial"/>
      <charset val="134"/>
    </font>
    <font>
      <sz val="14"/>
      <name val="Arial"/>
      <charset val="134"/>
    </font>
    <font>
      <b/>
      <sz val="7"/>
      <color rgb="FF000000"/>
      <name val="Arial"/>
      <charset val="134"/>
    </font>
    <font>
      <sz val="12"/>
      <name val="Arial"/>
      <charset val="134"/>
    </font>
    <font>
      <sz val="12"/>
      <color theme="1"/>
      <name val="Arial"/>
      <charset val="134"/>
    </font>
    <font>
      <sz val="12"/>
      <color rgb="FF000000"/>
      <name val="Arial"/>
      <charset val="134"/>
    </font>
    <font>
      <b/>
      <sz val="10"/>
      <color rgb="FF000000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theme="1"/>
      <name val="宋体"/>
      <charset val="134"/>
      <scheme val="minor"/>
    </font>
  </fonts>
  <fills count="40">
    <fill>
      <patternFill patternType="none"/>
    </fill>
    <fill>
      <patternFill patternType="gray125"/>
    </fill>
    <fill>
      <patternFill patternType="solid">
        <fgColor rgb="FFEFEFEF"/>
        <bgColor rgb="FFEFEFEF"/>
      </patternFill>
    </fill>
    <fill>
      <patternFill patternType="solid">
        <fgColor rgb="FFFFE3D6"/>
        <bgColor indexed="64"/>
      </patternFill>
    </fill>
    <fill>
      <patternFill patternType="solid">
        <fgColor rgb="FFFFE3D6"/>
        <bgColor rgb="FFFBE4D5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FFFF9A"/>
        <bgColor rgb="FFFFFF9A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10" borderId="15" applyNumberFormat="0" applyFont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55" fillId="0" borderId="17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6" fillId="11" borderId="18" applyNumberFormat="0" applyAlignment="0" applyProtection="0">
      <alignment vertical="center"/>
    </xf>
    <xf numFmtId="0" fontId="57" fillId="12" borderId="19" applyNumberFormat="0" applyAlignment="0" applyProtection="0">
      <alignment vertical="center"/>
    </xf>
    <xf numFmtId="0" fontId="58" fillId="12" borderId="18" applyNumberFormat="0" applyAlignment="0" applyProtection="0">
      <alignment vertical="center"/>
    </xf>
    <xf numFmtId="0" fontId="59" fillId="13" borderId="20" applyNumberFormat="0" applyAlignment="0" applyProtection="0">
      <alignment vertical="center"/>
    </xf>
    <xf numFmtId="0" fontId="60" fillId="0" borderId="21" applyNumberFormat="0" applyFill="0" applyAlignment="0" applyProtection="0">
      <alignment vertical="center"/>
    </xf>
    <xf numFmtId="0" fontId="61" fillId="0" borderId="22" applyNumberFormat="0" applyFill="0" applyAlignment="0" applyProtection="0">
      <alignment vertical="center"/>
    </xf>
    <xf numFmtId="0" fontId="62" fillId="14" borderId="0" applyNumberFormat="0" applyBorder="0" applyAlignment="0" applyProtection="0">
      <alignment vertical="center"/>
    </xf>
    <xf numFmtId="0" fontId="63" fillId="15" borderId="0" applyNumberFormat="0" applyBorder="0" applyAlignment="0" applyProtection="0">
      <alignment vertical="center"/>
    </xf>
    <xf numFmtId="0" fontId="64" fillId="16" borderId="0" applyNumberFormat="0" applyBorder="0" applyAlignment="0" applyProtection="0">
      <alignment vertical="center"/>
    </xf>
    <xf numFmtId="0" fontId="65" fillId="17" borderId="0" applyNumberFormat="0" applyBorder="0" applyAlignment="0" applyProtection="0">
      <alignment vertical="center"/>
    </xf>
    <xf numFmtId="0" fontId="66" fillId="18" borderId="0" applyNumberFormat="0" applyBorder="0" applyAlignment="0" applyProtection="0">
      <alignment vertical="center"/>
    </xf>
    <xf numFmtId="0" fontId="66" fillId="19" borderId="0" applyNumberFormat="0" applyBorder="0" applyAlignment="0" applyProtection="0">
      <alignment vertical="center"/>
    </xf>
    <xf numFmtId="0" fontId="65" fillId="20" borderId="0" applyNumberFormat="0" applyBorder="0" applyAlignment="0" applyProtection="0">
      <alignment vertical="center"/>
    </xf>
    <xf numFmtId="0" fontId="65" fillId="21" borderId="0" applyNumberFormat="0" applyBorder="0" applyAlignment="0" applyProtection="0">
      <alignment vertical="center"/>
    </xf>
    <xf numFmtId="0" fontId="66" fillId="22" borderId="0" applyNumberFormat="0" applyBorder="0" applyAlignment="0" applyProtection="0">
      <alignment vertical="center"/>
    </xf>
    <xf numFmtId="0" fontId="66" fillId="23" borderId="0" applyNumberFormat="0" applyBorder="0" applyAlignment="0" applyProtection="0">
      <alignment vertical="center"/>
    </xf>
    <xf numFmtId="0" fontId="65" fillId="24" borderId="0" applyNumberFormat="0" applyBorder="0" applyAlignment="0" applyProtection="0">
      <alignment vertical="center"/>
    </xf>
    <xf numFmtId="0" fontId="65" fillId="25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66" fillId="26" borderId="0" applyNumberFormat="0" applyBorder="0" applyAlignment="0" applyProtection="0">
      <alignment vertical="center"/>
    </xf>
    <xf numFmtId="0" fontId="65" fillId="27" borderId="0" applyNumberFormat="0" applyBorder="0" applyAlignment="0" applyProtection="0">
      <alignment vertical="center"/>
    </xf>
    <xf numFmtId="0" fontId="65" fillId="28" borderId="0" applyNumberFormat="0" applyBorder="0" applyAlignment="0" applyProtection="0">
      <alignment vertical="center"/>
    </xf>
    <xf numFmtId="0" fontId="66" fillId="29" borderId="0" applyNumberFormat="0" applyBorder="0" applyAlignment="0" applyProtection="0">
      <alignment vertical="center"/>
    </xf>
    <xf numFmtId="0" fontId="66" fillId="30" borderId="0" applyNumberFormat="0" applyBorder="0" applyAlignment="0" applyProtection="0">
      <alignment vertical="center"/>
    </xf>
    <xf numFmtId="0" fontId="65" fillId="31" borderId="0" applyNumberFormat="0" applyBorder="0" applyAlignment="0" applyProtection="0">
      <alignment vertical="center"/>
    </xf>
    <xf numFmtId="0" fontId="65" fillId="32" borderId="0" applyNumberFormat="0" applyBorder="0" applyAlignment="0" applyProtection="0">
      <alignment vertical="center"/>
    </xf>
    <xf numFmtId="0" fontId="66" fillId="33" borderId="0" applyNumberFormat="0" applyBorder="0" applyAlignment="0" applyProtection="0">
      <alignment vertical="center"/>
    </xf>
    <xf numFmtId="0" fontId="66" fillId="34" borderId="0" applyNumberFormat="0" applyBorder="0" applyAlignment="0" applyProtection="0">
      <alignment vertical="center"/>
    </xf>
    <xf numFmtId="0" fontId="65" fillId="35" borderId="0" applyNumberFormat="0" applyBorder="0" applyAlignment="0" applyProtection="0">
      <alignment vertical="center"/>
    </xf>
    <xf numFmtId="0" fontId="65" fillId="36" borderId="0" applyNumberFormat="0" applyBorder="0" applyAlignment="0" applyProtection="0">
      <alignment vertical="center"/>
    </xf>
    <xf numFmtId="0" fontId="66" fillId="37" borderId="0" applyNumberFormat="0" applyBorder="0" applyAlignment="0" applyProtection="0">
      <alignment vertical="center"/>
    </xf>
    <xf numFmtId="0" fontId="66" fillId="38" borderId="0" applyNumberFormat="0" applyBorder="0" applyAlignment="0" applyProtection="0">
      <alignment vertical="center"/>
    </xf>
    <xf numFmtId="0" fontId="65" fillId="39" borderId="0" applyNumberFormat="0" applyBorder="0" applyAlignment="0" applyProtection="0">
      <alignment vertical="center"/>
    </xf>
    <xf numFmtId="0" fontId="1" fillId="0" borderId="0"/>
    <xf numFmtId="0" fontId="67" fillId="0" borderId="0"/>
    <xf numFmtId="0" fontId="1" fillId="0" borderId="0"/>
    <xf numFmtId="0" fontId="1" fillId="0" borderId="0"/>
  </cellStyleXfs>
  <cellXfs count="125">
    <xf numFmtId="0" fontId="0" fillId="0" borderId="0" xfId="0">
      <alignment vertical="center"/>
    </xf>
    <xf numFmtId="0" fontId="1" fillId="0" borderId="0" xfId="0" applyFont="1" applyFill="1" applyAlignment="1"/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4" fillId="0" borderId="2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176" fontId="6" fillId="0" borderId="1" xfId="0" applyNumberFormat="1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center" vertical="center"/>
    </xf>
    <xf numFmtId="14" fontId="6" fillId="0" borderId="1" xfId="0" applyNumberFormat="1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vertical="center"/>
    </xf>
    <xf numFmtId="0" fontId="11" fillId="3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left"/>
    </xf>
    <xf numFmtId="0" fontId="11" fillId="0" borderId="5" xfId="49" applyFont="1" applyFill="1" applyBorder="1" applyAlignment="1">
      <alignment horizontal="left" vertical="top" wrapText="1"/>
    </xf>
    <xf numFmtId="177" fontId="12" fillId="5" borderId="1" xfId="51" applyNumberFormat="1" applyFont="1" applyFill="1" applyBorder="1" applyAlignment="1" applyProtection="1">
      <alignment horizontal="center" vertical="center" wrapText="1"/>
      <protection locked="0"/>
    </xf>
    <xf numFmtId="178" fontId="13" fillId="5" borderId="6" xfId="51" applyNumberFormat="1" applyFont="1" applyFill="1" applyBorder="1" applyAlignment="1" applyProtection="1">
      <alignment horizontal="center" vertical="center" wrapText="1"/>
      <protection locked="0"/>
    </xf>
    <xf numFmtId="0" fontId="11" fillId="0" borderId="7" xfId="49" applyFont="1" applyFill="1" applyBorder="1" applyAlignment="1">
      <alignment horizontal="left" vertical="top"/>
    </xf>
    <xf numFmtId="0" fontId="11" fillId="0" borderId="7" xfId="49" applyFont="1" applyFill="1" applyBorder="1" applyAlignment="1">
      <alignment horizontal="left" vertical="top" wrapText="1"/>
    </xf>
    <xf numFmtId="0" fontId="14" fillId="0" borderId="7" xfId="49" applyFont="1" applyFill="1" applyBorder="1" applyAlignment="1">
      <alignment horizontal="left" vertical="top"/>
    </xf>
    <xf numFmtId="0" fontId="14" fillId="0" borderId="7" xfId="49" applyFont="1" applyFill="1" applyBorder="1" applyAlignment="1">
      <alignment horizontal="left" vertical="top" wrapText="1"/>
    </xf>
    <xf numFmtId="177" fontId="12" fillId="0" borderId="1" xfId="51" applyNumberFormat="1" applyFont="1" applyFill="1" applyBorder="1" applyAlignment="1" applyProtection="1">
      <alignment horizontal="center" vertical="center" wrapText="1"/>
      <protection locked="0"/>
    </xf>
    <xf numFmtId="177" fontId="12" fillId="5" borderId="1" xfId="49" applyNumberFormat="1" applyFont="1" applyFill="1" applyBorder="1" applyAlignment="1" applyProtection="1">
      <alignment horizontal="center" vertical="center" wrapText="1"/>
      <protection locked="0"/>
    </xf>
    <xf numFmtId="0" fontId="14" fillId="0" borderId="7" xfId="49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15" fillId="0" borderId="0" xfId="0" applyFont="1" applyFill="1" applyBorder="1" applyAlignment="1"/>
    <xf numFmtId="0" fontId="4" fillId="0" borderId="0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16" fillId="5" borderId="0" xfId="0" applyFont="1" applyFill="1" applyBorder="1" applyAlignment="1"/>
    <xf numFmtId="0" fontId="4" fillId="0" borderId="11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17" fillId="4" borderId="1" xfId="0" applyFont="1" applyFill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0" fontId="19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/>
    </xf>
    <xf numFmtId="179" fontId="16" fillId="0" borderId="1" xfId="0" applyNumberFormat="1" applyFont="1" applyFill="1" applyBorder="1" applyAlignment="1">
      <alignment horizontal="center" vertical="center" wrapText="1"/>
    </xf>
    <xf numFmtId="179" fontId="16" fillId="0" borderId="0" xfId="0" applyNumberFormat="1" applyFont="1" applyFill="1" applyBorder="1" applyAlignment="1">
      <alignment horizontal="center" vertical="center" wrapText="1"/>
    </xf>
    <xf numFmtId="179" fontId="6" fillId="0" borderId="0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/>
    <xf numFmtId="0" fontId="1" fillId="0" borderId="0" xfId="0" applyFont="1" applyFill="1" applyBorder="1" applyAlignment="1"/>
    <xf numFmtId="0" fontId="1" fillId="0" borderId="0" xfId="0" applyFont="1" applyFill="1" applyBorder="1" applyAlignment="1"/>
    <xf numFmtId="0" fontId="16" fillId="6" borderId="0" xfId="0" applyFont="1" applyFill="1" applyBorder="1" applyAlignment="1"/>
    <xf numFmtId="0" fontId="16" fillId="0" borderId="0" xfId="0" applyFont="1" applyFill="1" applyBorder="1" applyAlignment="1">
      <alignment horizontal="center" vertical="center"/>
    </xf>
    <xf numFmtId="177" fontId="13" fillId="5" borderId="6" xfId="51" applyNumberFormat="1" applyFont="1" applyFill="1" applyBorder="1" applyAlignment="1" applyProtection="1">
      <alignment horizontal="center" vertical="center" wrapText="1"/>
      <protection locked="0"/>
    </xf>
    <xf numFmtId="177" fontId="13" fillId="0" borderId="1" xfId="51" applyNumberFormat="1" applyFont="1" applyFill="1" applyBorder="1" applyAlignment="1" applyProtection="1">
      <alignment horizontal="center" vertical="center" wrapText="1"/>
      <protection locked="0"/>
    </xf>
    <xf numFmtId="177" fontId="21" fillId="5" borderId="1" xfId="49" applyNumberFormat="1" applyFont="1" applyFill="1" applyBorder="1" applyAlignment="1" applyProtection="1">
      <alignment horizontal="center" vertical="center" wrapText="1"/>
      <protection locked="0"/>
    </xf>
    <xf numFmtId="177" fontId="21" fillId="5" borderId="1" xfId="51" applyNumberFormat="1" applyFont="1" applyFill="1" applyBorder="1" applyAlignment="1" applyProtection="1">
      <alignment horizontal="center" vertical="center" wrapText="1"/>
      <protection locked="0"/>
    </xf>
    <xf numFmtId="177" fontId="22" fillId="7" borderId="12" xfId="49" applyNumberFormat="1" applyFont="1" applyFill="1" applyBorder="1" applyAlignment="1" applyProtection="1">
      <alignment horizontal="center" vertical="center" wrapText="1"/>
      <protection locked="0"/>
    </xf>
    <xf numFmtId="177" fontId="22" fillId="5" borderId="12" xfId="49" applyNumberFormat="1" applyFont="1" applyFill="1" applyBorder="1" applyAlignment="1" applyProtection="1">
      <alignment horizontal="center" vertical="center" wrapText="1"/>
      <protection locked="0"/>
    </xf>
    <xf numFmtId="177" fontId="13" fillId="5" borderId="1" xfId="49" applyNumberFormat="1" applyFont="1" applyFill="1" applyBorder="1" applyAlignment="1" applyProtection="1">
      <alignment horizontal="center" vertical="center" wrapText="1"/>
      <protection locked="0"/>
    </xf>
    <xf numFmtId="177" fontId="22" fillId="5" borderId="1" xfId="49" applyNumberFormat="1" applyFont="1" applyFill="1" applyBorder="1" applyAlignment="1" applyProtection="1">
      <alignment horizontal="center" vertical="center" wrapText="1"/>
      <protection locked="0"/>
    </xf>
    <xf numFmtId="177" fontId="13" fillId="0" borderId="1" xfId="49" applyNumberFormat="1" applyFont="1" applyFill="1" applyBorder="1" applyAlignment="1" applyProtection="1">
      <alignment horizontal="center" vertical="center" wrapText="1"/>
      <protection locked="0"/>
    </xf>
    <xf numFmtId="0" fontId="23" fillId="0" borderId="0" xfId="0" applyFont="1" applyFill="1" applyAlignment="1"/>
    <xf numFmtId="0" fontId="24" fillId="0" borderId="1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/>
    </xf>
    <xf numFmtId="0" fontId="27" fillId="2" borderId="1" xfId="0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left" vertical="center"/>
    </xf>
    <xf numFmtId="0" fontId="27" fillId="2" borderId="1" xfId="0" applyFont="1" applyFill="1" applyBorder="1" applyAlignment="1">
      <alignment horizontal="left" vertical="center"/>
    </xf>
    <xf numFmtId="176" fontId="28" fillId="0" borderId="1" xfId="0" applyNumberFormat="1" applyFont="1" applyFill="1" applyBorder="1" applyAlignment="1">
      <alignment horizontal="left" vertical="center"/>
    </xf>
    <xf numFmtId="0" fontId="29" fillId="8" borderId="1" xfId="0" applyFont="1" applyFill="1" applyBorder="1" applyAlignment="1">
      <alignment horizontal="left" vertical="center" shrinkToFit="1"/>
    </xf>
    <xf numFmtId="14" fontId="28" fillId="0" borderId="1" xfId="0" applyNumberFormat="1" applyFont="1" applyFill="1" applyBorder="1" applyAlignment="1">
      <alignment horizontal="left" vertical="center"/>
    </xf>
    <xf numFmtId="0" fontId="25" fillId="0" borderId="1" xfId="0" applyFont="1" applyFill="1" applyBorder="1" applyAlignment="1">
      <alignment vertical="center"/>
    </xf>
    <xf numFmtId="0" fontId="30" fillId="3" borderId="1" xfId="0" applyFont="1" applyFill="1" applyBorder="1" applyAlignment="1">
      <alignment horizontal="center" vertical="center" wrapText="1"/>
    </xf>
    <xf numFmtId="0" fontId="30" fillId="3" borderId="1" xfId="0" applyFont="1" applyFill="1" applyBorder="1" applyAlignment="1">
      <alignment horizontal="center" vertical="center"/>
    </xf>
    <xf numFmtId="0" fontId="31" fillId="4" borderId="1" xfId="0" applyFont="1" applyFill="1" applyBorder="1" applyAlignment="1">
      <alignment horizontal="center" vertical="center" wrapText="1"/>
    </xf>
    <xf numFmtId="0" fontId="32" fillId="3" borderId="1" xfId="0" applyFont="1" applyFill="1" applyBorder="1" applyAlignment="1">
      <alignment vertical="center"/>
    </xf>
    <xf numFmtId="0" fontId="33" fillId="0" borderId="1" xfId="0" applyFont="1" applyFill="1" applyBorder="1" applyAlignment="1">
      <alignment horizontal="center"/>
    </xf>
    <xf numFmtId="0" fontId="34" fillId="0" borderId="13" xfId="0" applyFont="1" applyFill="1" applyBorder="1" applyAlignment="1">
      <alignment horizontal="left"/>
    </xf>
    <xf numFmtId="0" fontId="34" fillId="0" borderId="14" xfId="0" applyFont="1" applyFill="1" applyBorder="1" applyAlignment="1">
      <alignment horizontal="left"/>
    </xf>
    <xf numFmtId="0" fontId="34" fillId="0" borderId="7" xfId="0" applyFont="1" applyFill="1" applyBorder="1" applyAlignment="1">
      <alignment horizontal="left"/>
    </xf>
    <xf numFmtId="0" fontId="35" fillId="0" borderId="5" xfId="49" applyFont="1" applyFill="1" applyBorder="1" applyAlignment="1">
      <alignment horizontal="left" vertical="top" wrapText="1"/>
    </xf>
    <xf numFmtId="180" fontId="36" fillId="5" borderId="1" xfId="50" applyNumberFormat="1" applyFont="1" applyFill="1" applyBorder="1" applyAlignment="1">
      <alignment horizontal="center"/>
    </xf>
    <xf numFmtId="179" fontId="37" fillId="0" borderId="1" xfId="0" applyNumberFormat="1" applyFont="1" applyFill="1" applyBorder="1" applyAlignment="1">
      <alignment horizontal="center" vertical="center"/>
    </xf>
    <xf numFmtId="0" fontId="35" fillId="0" borderId="7" xfId="49" applyFont="1" applyFill="1" applyBorder="1" applyAlignment="1">
      <alignment horizontal="left" vertical="top"/>
    </xf>
    <xf numFmtId="0" fontId="35" fillId="0" borderId="7" xfId="49" applyFont="1" applyFill="1" applyBorder="1" applyAlignment="1">
      <alignment horizontal="left" vertical="top" wrapText="1"/>
    </xf>
    <xf numFmtId="0" fontId="4" fillId="0" borderId="7" xfId="49" applyFont="1" applyFill="1" applyBorder="1" applyAlignment="1">
      <alignment horizontal="left" vertical="top"/>
    </xf>
    <xf numFmtId="0" fontId="4" fillId="0" borderId="7" xfId="49" applyFont="1" applyFill="1" applyBorder="1" applyAlignment="1">
      <alignment horizontal="left" vertical="top" wrapText="1"/>
    </xf>
    <xf numFmtId="179" fontId="36" fillId="5" borderId="1" xfId="51" applyNumberFormat="1" applyFont="1" applyFill="1" applyBorder="1" applyAlignment="1">
      <alignment horizontal="center" wrapText="1"/>
    </xf>
    <xf numFmtId="0" fontId="4" fillId="0" borderId="7" xfId="49" applyFont="1" applyFill="1" applyBorder="1" applyAlignment="1">
      <alignment horizontal="left" vertical="center" wrapText="1"/>
    </xf>
    <xf numFmtId="0" fontId="23" fillId="0" borderId="8" xfId="0" applyFont="1" applyFill="1" applyBorder="1" applyAlignment="1"/>
    <xf numFmtId="0" fontId="26" fillId="3" borderId="1" xfId="0" applyFont="1" applyFill="1" applyBorder="1" applyAlignment="1">
      <alignment horizontal="center" vertical="center"/>
    </xf>
    <xf numFmtId="0" fontId="38" fillId="0" borderId="0" xfId="0" applyFont="1" applyFill="1" applyBorder="1" applyAlignment="1"/>
    <xf numFmtId="0" fontId="39" fillId="0" borderId="1" xfId="0" applyFont="1" applyFill="1" applyBorder="1" applyAlignment="1">
      <alignment horizontal="center" vertical="center"/>
    </xf>
    <xf numFmtId="0" fontId="34" fillId="5" borderId="0" xfId="0" applyFont="1" applyFill="1" applyBorder="1" applyAlignment="1"/>
    <xf numFmtId="0" fontId="39" fillId="0" borderId="2" xfId="0" applyFont="1" applyFill="1" applyBorder="1" applyAlignment="1">
      <alignment horizontal="center" vertical="center"/>
    </xf>
    <xf numFmtId="0" fontId="39" fillId="0" borderId="8" xfId="0" applyFont="1" applyFill="1" applyBorder="1" applyAlignment="1">
      <alignment horizontal="center" vertical="center"/>
    </xf>
    <xf numFmtId="0" fontId="39" fillId="0" borderId="9" xfId="0" applyFont="1" applyFill="1" applyBorder="1" applyAlignment="1">
      <alignment horizontal="center" vertical="center"/>
    </xf>
    <xf numFmtId="0" fontId="39" fillId="0" borderId="4" xfId="0" applyFont="1" applyFill="1" applyBorder="1" applyAlignment="1">
      <alignment horizontal="center" vertical="center"/>
    </xf>
    <xf numFmtId="0" fontId="39" fillId="0" borderId="11" xfId="0" applyFont="1" applyFill="1" applyBorder="1" applyAlignment="1">
      <alignment horizontal="center" vertical="center"/>
    </xf>
    <xf numFmtId="0" fontId="39" fillId="0" borderId="5" xfId="0" applyFont="1" applyFill="1" applyBorder="1" applyAlignment="1">
      <alignment horizontal="center" vertical="center"/>
    </xf>
    <xf numFmtId="0" fontId="25" fillId="4" borderId="1" xfId="0" applyFont="1" applyFill="1" applyBorder="1" applyAlignment="1">
      <alignment horizontal="center" vertical="center" wrapText="1"/>
    </xf>
    <xf numFmtId="0" fontId="40" fillId="4" borderId="1" xfId="0" applyFont="1" applyFill="1" applyBorder="1" applyAlignment="1">
      <alignment horizontal="center" vertical="center" wrapText="1"/>
    </xf>
    <xf numFmtId="0" fontId="41" fillId="4" borderId="1" xfId="0" applyFont="1" applyFill="1" applyBorder="1" applyAlignment="1">
      <alignment horizontal="center" vertical="center" wrapText="1"/>
    </xf>
    <xf numFmtId="0" fontId="32" fillId="0" borderId="0" xfId="0" applyFont="1" applyFill="1" applyBorder="1" applyAlignment="1">
      <alignment vertical="center"/>
    </xf>
    <xf numFmtId="0" fontId="42" fillId="3" borderId="1" xfId="0" applyFont="1" applyFill="1" applyBorder="1" applyAlignment="1">
      <alignment vertical="center"/>
    </xf>
    <xf numFmtId="0" fontId="43" fillId="0" borderId="0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horizontal="center" vertical="center" wrapText="1"/>
    </xf>
    <xf numFmtId="178" fontId="37" fillId="0" borderId="1" xfId="0" applyNumberFormat="1" applyFont="1" applyFill="1" applyBorder="1" applyAlignment="1">
      <alignment horizontal="center" vertical="center"/>
    </xf>
    <xf numFmtId="0" fontId="44" fillId="0" borderId="0" xfId="52" applyFont="1" applyFill="1" applyAlignment="1">
      <alignment horizontal="left" vertical="top" wrapText="1"/>
    </xf>
    <xf numFmtId="0" fontId="44" fillId="0" borderId="0" xfId="49" applyFont="1" applyFill="1" applyAlignment="1">
      <alignment horizontal="left" vertical="top" wrapText="1"/>
    </xf>
    <xf numFmtId="0" fontId="44" fillId="0" borderId="0" xfId="52" applyFont="1" applyFill="1" applyAlignment="1">
      <alignment horizontal="left" vertical="top"/>
    </xf>
    <xf numFmtId="0" fontId="44" fillId="0" borderId="0" xfId="49" applyFont="1" applyFill="1" applyAlignment="1">
      <alignment horizontal="left" vertical="top"/>
    </xf>
    <xf numFmtId="0" fontId="45" fillId="0" borderId="0" xfId="52" applyFont="1" applyFill="1" applyAlignment="1">
      <alignment horizontal="left" vertical="top"/>
    </xf>
    <xf numFmtId="0" fontId="46" fillId="0" borderId="0" xfId="49" applyFont="1" applyFill="1" applyAlignment="1">
      <alignment horizontal="left" vertical="top"/>
    </xf>
    <xf numFmtId="0" fontId="45" fillId="0" borderId="0" xfId="52" applyFont="1" applyFill="1" applyAlignment="1">
      <alignment horizontal="left" vertical="top" wrapText="1"/>
    </xf>
    <xf numFmtId="0" fontId="46" fillId="0" borderId="0" xfId="49" applyFont="1" applyFill="1" applyAlignment="1">
      <alignment horizontal="left" vertical="top" wrapText="1"/>
    </xf>
    <xf numFmtId="0" fontId="45" fillId="0" borderId="0" xfId="52" applyFont="1" applyFill="1" applyAlignment="1">
      <alignment horizontal="left" vertical="center" wrapText="1"/>
    </xf>
    <xf numFmtId="0" fontId="46" fillId="0" borderId="0" xfId="49" applyFont="1" applyFill="1" applyAlignment="1">
      <alignment horizontal="left" vertical="center" wrapText="1"/>
    </xf>
    <xf numFmtId="0" fontId="23" fillId="0" borderId="0" xfId="0" applyFont="1" applyFill="1" applyBorder="1" applyAlignment="1"/>
    <xf numFmtId="0" fontId="34" fillId="6" borderId="0" xfId="0" applyFont="1" applyFill="1" applyBorder="1" applyAlignment="1"/>
    <xf numFmtId="0" fontId="47" fillId="0" borderId="0" xfId="0" applyFont="1" applyFill="1" applyBorder="1" applyAlignment="1">
      <alignment horizontal="center" vertical="center"/>
    </xf>
    <xf numFmtId="179" fontId="28" fillId="0" borderId="0" xfId="0" applyNumberFormat="1" applyFont="1" applyFill="1" applyBorder="1" applyAlignment="1">
      <alignment horizontal="center" vertical="center" wrapText="1"/>
    </xf>
    <xf numFmtId="179" fontId="34" fillId="0" borderId="0" xfId="0" applyNumberFormat="1" applyFont="1" applyFill="1" applyBorder="1" applyAlignment="1">
      <alignment horizontal="center" vertical="center" wrapText="1"/>
    </xf>
    <xf numFmtId="0" fontId="34" fillId="0" borderId="0" xfId="0" applyFont="1" applyFill="1" applyBorder="1" applyAlignment="1">
      <alignment horizontal="center" vertical="center"/>
    </xf>
    <xf numFmtId="179" fontId="37" fillId="9" borderId="1" xfId="0" applyNumberFormat="1" applyFont="1" applyFill="1" applyBorder="1" applyAlignment="1">
      <alignment horizontal="center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 2" xfId="49"/>
    <cellStyle name="Normal 3 2 2" xfId="50"/>
    <cellStyle name="Normal 3 3" xfId="51"/>
    <cellStyle name="Normal 8" xfId="52"/>
  </cellStyles>
  <dxfs count="1">
    <dxf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theme" Target="theme/theme1.xml"/><Relationship Id="rId7" Type="http://schemas.openxmlformats.org/officeDocument/2006/relationships/externalLink" Target="externalLinks/externalLink3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10</xdr:col>
      <xdr:colOff>219364</xdr:colOff>
      <xdr:row>0</xdr:row>
      <xdr:rowOff>34637</xdr:rowOff>
    </xdr:from>
    <xdr:ext cx="2381250" cy="323850"/>
    <xdr:pic>
      <xdr:nvPicPr>
        <xdr:cNvPr id="2" name="image1.png" title="Image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12619990" y="34290"/>
          <a:ext cx="2381250" cy="323850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10</xdr:col>
      <xdr:colOff>219364</xdr:colOff>
      <xdr:row>0</xdr:row>
      <xdr:rowOff>34637</xdr:rowOff>
    </xdr:from>
    <xdr:ext cx="2381250" cy="323850"/>
    <xdr:pic>
      <xdr:nvPicPr>
        <xdr:cNvPr id="2" name="image1.png" title="Image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12619990" y="34290"/>
          <a:ext cx="2381250" cy="323850"/>
        </a:xfrm>
        <a:prstGeom prst="rect">
          <a:avLst/>
        </a:prstGeom>
        <a:noFill/>
      </xdr:spPr>
    </xdr:pic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sales\Downloads\BG5269%20ANNE%20DRESS,%20VELVET,%20MILLY,%20REG%20(5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sales\Downloads\BG5269%20ANNE%20DRESS,%20VELVET,%20MILLY,%20REG%20(6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\\B05\Users\sales\Downloads\BG5269 ANNE DRESS, VELVET, MILLY, CURVE (3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tyle Summary Cover Page"/>
      <sheetName val="Construction"/>
      <sheetName val="Construction (2)"/>
      <sheetName val="Lining &amp; Facing Construction"/>
      <sheetName val="Boning Construction"/>
      <sheetName val="Boning Construction (2)"/>
      <sheetName val="Bodice Construction"/>
      <sheetName val="Internal Boning Construction"/>
      <sheetName val="External Boning Construction"/>
      <sheetName val="Print and Artwork Placement"/>
      <sheetName val="Construction Ref Images"/>
      <sheetName val="Reference Images"/>
      <sheetName val="Fabrics (MATTE SATIN)"/>
      <sheetName val="Fabrics (SHINY SATIN)"/>
      <sheetName val="Fabrics (CHIFFON)"/>
      <sheetName val="Fabrics (VELVET)"/>
      <sheetName val="Fabrics (KNIT CREPE)"/>
      <sheetName val="Trims"/>
      <sheetName val="BOM"/>
      <sheetName val="1ST FIT 11.20.24"/>
      <sheetName val="2ND FIT 12.18.24"/>
      <sheetName val="3RD FIT 1.8.25"/>
      <sheetName val="PP FIT 1.29.25"/>
      <sheetName val="SPEC SHEET"/>
      <sheetName val="DEV COMMENTS"/>
      <sheetName val="SPEC SHEET CHECKUP"/>
      <sheetName val="Sheet1"/>
      <sheetName val="Pattern Card"/>
      <sheetName val="Sample Specs"/>
      <sheetName val="GRADED SPEC"/>
      <sheetName val=" Development Comments"/>
      <sheetName val=" 1st Proto"/>
      <sheetName val=" Fit 1"/>
      <sheetName val=" PP 1"/>
      <sheetName val="TOP"/>
    </sheetNames>
    <sheetDataSet>
      <sheetData sheetId="0">
        <row r="1">
          <cell r="E1" t="str">
            <v>BG5269</v>
          </cell>
        </row>
        <row r="2">
          <cell r="B2" t="str">
            <v>ANNE DRESS</v>
          </cell>
        </row>
        <row r="2">
          <cell r="D2" t="str">
            <v>SARAH PUNTER</v>
          </cell>
        </row>
        <row r="3">
          <cell r="B3">
            <v>45526</v>
          </cell>
        </row>
        <row r="3">
          <cell r="D3" t="str">
            <v>SOPHIA S</v>
          </cell>
        </row>
        <row r="4">
          <cell r="B4" t="str">
            <v>FALL 25</v>
          </cell>
        </row>
        <row r="4">
          <cell r="D4" t="str">
            <v>SEAN</v>
          </cell>
        </row>
        <row r="5">
          <cell r="B5" t="str">
            <v>XS-XXL</v>
          </cell>
        </row>
        <row r="5">
          <cell r="D5" t="str">
            <v>ANY AVAILABLE</v>
          </cell>
        </row>
        <row r="6">
          <cell r="B6" t="str">
            <v>SMALL</v>
          </cell>
        </row>
        <row r="6">
          <cell r="D6" t="str">
            <v>VELVET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11">
          <cell r="A11" t="str">
            <v>BODICE CENTER FRONT LENGTH TO WAIST SEAM</v>
          </cell>
        </row>
        <row r="12">
          <cell r="A12" t="str">
            <v>BODICE CENTER FRONT LENGTH TO WAIST SEAM (SHELL ONLY)</v>
          </cell>
        </row>
        <row r="13">
          <cell r="A13" t="str">
            <v>FRONT PRINCESS SEAM LENGTH ALONG SEAM (SHELL ONLY)</v>
          </cell>
        </row>
        <row r="14">
          <cell r="A14" t="str">
            <v>BODICE SIDE SEAM LENGTH TO WAIST SEAM</v>
          </cell>
        </row>
        <row r="15">
          <cell r="A15" t="str">
            <v>BODICE SIDE SEAM LENGTH TO WAIST SEAM (SHELL ONLY)</v>
          </cell>
        </row>
        <row r="16">
          <cell r="A16" t="str">
            <v>BODICE CENTER BACK LENGTH TO WAIST SEAM</v>
          </cell>
        </row>
        <row r="17">
          <cell r="A17" t="str">
            <v>BODICE CENTER BACK LENGTH TO WAIST SEAM (SHELL ONLY)</v>
          </cell>
        </row>
        <row r="18">
          <cell r="A18" t="str">
            <v>SKIRT FRONT LENGTH FROM WAIST SEAM  TO HEM EDGE AT CF</v>
          </cell>
        </row>
        <row r="19">
          <cell r="A19" t="str">
            <v>SKIRT SIDE SEAM  LENGTH FROM WAIST SEAM  TO HEM EDGE AT SS</v>
          </cell>
        </row>
        <row r="20">
          <cell r="A20" t="str">
            <v>SKIRT BACK  LENGTH FROM WAIST SEAM  TO HEM EDGE AT CB</v>
          </cell>
        </row>
        <row r="21">
          <cell r="A21" t="str">
            <v>"NECK" WIDTH/ DISTANCE BETWEEN HPS</v>
          </cell>
        </row>
        <row r="22">
          <cell r="A22" t="str">
            <v>BACK TOP EDGE ALONG SEAM (HALF)</v>
          </cell>
        </row>
        <row r="23">
          <cell r="A23" t="str">
            <v>CHEST CIRCUMFERENCE AT APEX FROM CF TO CB ALONG NATURAL CURVES</v>
          </cell>
        </row>
        <row r="24">
          <cell r="A24" t="str">
            <v>CHEST CIRCUMFERENCE AT APEX FROM CF TO CB ALONG NATURAL CURVES (SHELL ONLY)</v>
          </cell>
        </row>
        <row r="25">
          <cell r="A25" t="str">
            <v>WAIST CIRCUMFERENCE (SHELL ONLY)</v>
          </cell>
        </row>
        <row r="26">
          <cell r="A26" t="str">
            <v>LOW HIPS 8 1/2” FROM WAIST SEAM STRAIGHT SS TO SS</v>
          </cell>
        </row>
        <row r="27">
          <cell r="A27" t="str">
            <v>SKIRT SWEEP (STRAIGHT ACROSS ) SLIT EDGES ALIGNED, FOLD TO SLIT EDGE </v>
          </cell>
        </row>
        <row r="28">
          <cell r="A28" t="str">
            <v>DETACHABLE SHOULDER STRAP LENGTH</v>
          </cell>
        </row>
        <row r="29">
          <cell r="A29" t="str">
            <v>DETACHABLE SHOULDER STRAP WIDTH</v>
          </cell>
        </row>
        <row r="30">
          <cell r="A30" t="str">
            <v>STRAP ADJUSTABLE OVERLAP LENGTH</v>
          </cell>
        </row>
        <row r="31">
          <cell r="A31" t="str">
            <v>ZIPPER LENGTH</v>
          </cell>
        </row>
        <row r="32">
          <cell r="A32" t="str">
            <v>SLIT LENGTH</v>
          </cell>
        </row>
        <row r="33">
          <cell r="A33" t="str">
            <v>BROUGHT FORWARD SIDE SEAM PLACEMENT  FROM  NATURAL FOLD-TO SLIT TOP EDGE</v>
          </cell>
        </row>
        <row r="34">
          <cell r="A34" t="str">
            <v>HEM HEIGHT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tyle Summary Cover Page"/>
      <sheetName val="Construction"/>
      <sheetName val="Construction (2)"/>
      <sheetName val="Lining &amp; Facing Construction"/>
      <sheetName val="Boning Construction"/>
      <sheetName val="Boning Construction (2)"/>
      <sheetName val="Bodice Construction"/>
      <sheetName val="Internal Boning Construction"/>
      <sheetName val="External Boning Construction"/>
      <sheetName val="Print and Artwork Placement"/>
      <sheetName val="Construction Ref Images"/>
      <sheetName val="Reference Images"/>
      <sheetName val="Fabrics (MATTE SATIN)"/>
      <sheetName val="Fabrics (SHINY SATIN)"/>
      <sheetName val="Fabrics (CHIFFON)"/>
      <sheetName val="Fabrics (VELVET)"/>
      <sheetName val="Fabrics (KNIT CREPE)"/>
      <sheetName val="Trims"/>
      <sheetName val="BOM"/>
      <sheetName val="1ST FIT 11.20.24"/>
      <sheetName val="2ND FIT 12.18.24"/>
      <sheetName val="3RD FIT 1.8.25"/>
      <sheetName val="PP FIT 1.29.25 (2)"/>
      <sheetName val="PP REF 3.5.25"/>
      <sheetName val="SPEC SHEET"/>
      <sheetName val="DEV COMMENTS"/>
      <sheetName val="SPEC SHEET CHECKUP"/>
      <sheetName val="Sheet1"/>
      <sheetName val="Pattern Card"/>
      <sheetName val="Sample Specs"/>
      <sheetName val="GRADED SPEC"/>
      <sheetName val=" Development Comments"/>
      <sheetName val=" 1st Proto"/>
      <sheetName val=" Fit 1"/>
      <sheetName val=" PP 1"/>
      <sheetName val="TO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11">
          <cell r="Q11">
            <v>8</v>
          </cell>
        </row>
        <row r="13">
          <cell r="Q13">
            <v>8.5</v>
          </cell>
        </row>
        <row r="14">
          <cell r="Q14">
            <v>6.75</v>
          </cell>
        </row>
        <row r="15">
          <cell r="Q15">
            <v>6.5</v>
          </cell>
        </row>
        <row r="16">
          <cell r="Q16">
            <v>6.25</v>
          </cell>
        </row>
        <row r="17">
          <cell r="Q17">
            <v>6</v>
          </cell>
        </row>
        <row r="18">
          <cell r="Q18">
            <v>45.25</v>
          </cell>
        </row>
        <row r="19">
          <cell r="Q19">
            <v>44.5</v>
          </cell>
        </row>
        <row r="20">
          <cell r="Q20">
            <v>45.5</v>
          </cell>
        </row>
        <row r="21">
          <cell r="Q21">
            <v>9.5</v>
          </cell>
        </row>
        <row r="22">
          <cell r="Q22">
            <v>7.5</v>
          </cell>
        </row>
        <row r="23">
          <cell r="Q23">
            <v>32</v>
          </cell>
        </row>
        <row r="24">
          <cell r="Q24">
            <v>31</v>
          </cell>
        </row>
        <row r="25">
          <cell r="Q25">
            <v>26.5</v>
          </cell>
        </row>
        <row r="26">
          <cell r="Q26">
            <v>35</v>
          </cell>
        </row>
        <row r="27">
          <cell r="Q27">
            <v>73</v>
          </cell>
        </row>
        <row r="28">
          <cell r="Q28">
            <v>13.5</v>
          </cell>
        </row>
        <row r="29">
          <cell r="Q29">
            <v>0.25</v>
          </cell>
        </row>
        <row r="30">
          <cell r="Q30">
            <v>2</v>
          </cell>
        </row>
        <row r="31">
          <cell r="Q31">
            <v>12.25</v>
          </cell>
        </row>
        <row r="32">
          <cell r="Q32">
            <v>30.5</v>
          </cell>
        </row>
        <row r="33">
          <cell r="Q33">
            <v>4.875</v>
          </cell>
        </row>
        <row r="34">
          <cell r="Q34">
            <v>0.5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tyle Summary Cover Page"/>
      <sheetName val="Construction"/>
      <sheetName val="Construction (2)"/>
      <sheetName val="Lining &amp; Facing Construction"/>
      <sheetName val="Boning Construction"/>
      <sheetName val="Boning Construction (2)"/>
      <sheetName val="Bodice Construction"/>
      <sheetName val="Internal Boning Construction"/>
      <sheetName val="External Boning Construction"/>
      <sheetName val="Print and Artwork Placement"/>
      <sheetName val="Construction Ref Images"/>
      <sheetName val="Reference Images"/>
      <sheetName val="Fabrics (MATTE SATIN)"/>
      <sheetName val="Fabrics (SHINY SATIN)"/>
      <sheetName val="Fabrics (CHIFFON)"/>
      <sheetName val="Fabrics (VELVET)"/>
      <sheetName val="Fabrics (KNIT CREPE)"/>
      <sheetName val="Trims"/>
      <sheetName val="BOM"/>
      <sheetName val="REF PP FIT 4.3.25"/>
      <sheetName val="CHINA FIT 3.13.25"/>
      <sheetName val="1ST FIT 2.20.25"/>
      <sheetName val="SPEC SHEET"/>
      <sheetName val="SPEC SHEET CHECKUP"/>
      <sheetName val="Sheet1"/>
      <sheetName val="Pattern Card"/>
      <sheetName val="UPDATED GRADED SPEC 4.9.25"/>
      <sheetName val="GRADED SPEC"/>
      <sheetName val=" Development Comments"/>
      <sheetName val=" 1st Proto"/>
      <sheetName val=" Fit 1"/>
      <sheetName val=" PP 1"/>
      <sheetName val="TOP"/>
    </sheetNames>
    <sheetDataSet>
      <sheetData sheetId="0" refreshError="1">
        <row r="1">
          <cell r="E1" t="str">
            <v>BG5269</v>
          </cell>
        </row>
        <row r="2">
          <cell r="B2" t="str">
            <v>ANNE DRESS</v>
          </cell>
        </row>
        <row r="2">
          <cell r="D2" t="str">
            <v>SARAH PUNTER</v>
          </cell>
        </row>
        <row r="3">
          <cell r="B3">
            <v>45526</v>
          </cell>
        </row>
        <row r="3">
          <cell r="D3" t="str">
            <v>SOPHIA S</v>
          </cell>
        </row>
        <row r="4">
          <cell r="B4" t="str">
            <v>FALL 25</v>
          </cell>
        </row>
        <row r="4">
          <cell r="D4" t="str">
            <v>GLADYS</v>
          </cell>
        </row>
        <row r="5">
          <cell r="B5" t="str">
            <v>0X-3X</v>
          </cell>
        </row>
        <row r="5">
          <cell r="D5" t="str">
            <v>ANY AVAILABLE</v>
          </cell>
        </row>
        <row r="6">
          <cell r="B6" t="str">
            <v>1X</v>
          </cell>
        </row>
        <row r="6">
          <cell r="D6" t="str">
            <v>VELVET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>
        <row r="11">
          <cell r="A11" t="str">
            <v>BODICE CENTER FRONT LENGTH TO WAIST SEAM</v>
          </cell>
        </row>
        <row r="11">
          <cell r="P11">
            <v>8</v>
          </cell>
        </row>
        <row r="12">
          <cell r="A12" t="str">
            <v>BODICE CENTER FRONT LENGTH TO WAIST SEAM (SHELL ONLY)</v>
          </cell>
        </row>
        <row r="12">
          <cell r="P12">
            <v>8</v>
          </cell>
        </row>
        <row r="13">
          <cell r="A13" t="str">
            <v>FRONT PRINCESS SEAM LENGTH ALONG SEAM (SHELL ONLY)</v>
          </cell>
        </row>
        <row r="13">
          <cell r="P13">
            <v>10.75</v>
          </cell>
        </row>
        <row r="14">
          <cell r="A14" t="str">
            <v>BODICE SIDE SEAM LENGTH TO WAIST SEAM</v>
          </cell>
        </row>
        <row r="14">
          <cell r="P14">
            <v>6</v>
          </cell>
        </row>
        <row r="15">
          <cell r="A15" t="str">
            <v>BODICE SIDE SEAM LENGTH TO WAIST SEAM (SHELL ONLY)</v>
          </cell>
        </row>
        <row r="15">
          <cell r="P15">
            <v>6</v>
          </cell>
        </row>
        <row r="16">
          <cell r="A16" t="str">
            <v>BODICE CENTER BACK LENGTH TO WAIST SEAM</v>
          </cell>
        </row>
        <row r="16">
          <cell r="P16">
            <v>5.125</v>
          </cell>
        </row>
        <row r="17">
          <cell r="A17" t="str">
            <v>BODICE CENTER BACK LENGTH TO WAIST SEAM (SHELL ONLY)</v>
          </cell>
        </row>
        <row r="17">
          <cell r="P17">
            <v>5.125</v>
          </cell>
        </row>
        <row r="18">
          <cell r="A18" t="str">
            <v>SKIRT FRONT LENGTH FROM WAIST SEAM  TO HEM EDGE AT CF</v>
          </cell>
        </row>
        <row r="18">
          <cell r="P18">
            <v>45.5</v>
          </cell>
        </row>
        <row r="19">
          <cell r="A19" t="str">
            <v>SKIRT SIDE SEAM  LENGTH FROM WAIST SEAM  TO HEM EDGE AT SS</v>
          </cell>
        </row>
        <row r="19">
          <cell r="P19">
            <v>44.5</v>
          </cell>
        </row>
        <row r="20">
          <cell r="A20" t="str">
            <v>SKIRT BACK  LENGTH FROM WAIST SEAM  TO HEM EDGE AT CB</v>
          </cell>
        </row>
        <row r="20">
          <cell r="P20">
            <v>45</v>
          </cell>
        </row>
        <row r="21">
          <cell r="A21" t="str">
            <v>"NECK" WIDTH/ DISTANCE BETWEEN HPS</v>
          </cell>
        </row>
        <row r="21">
          <cell r="P21">
            <v>8.75</v>
          </cell>
        </row>
        <row r="22">
          <cell r="A22" t="str">
            <v>BACK TOP EDGE ALONG SEAM (HALF)</v>
          </cell>
        </row>
        <row r="22">
          <cell r="P22">
            <v>9.25</v>
          </cell>
        </row>
        <row r="23">
          <cell r="A23" t="str">
            <v>CHEST CIRCUMFERENCE AT APEX FROM CF TO CB ALONG NATURAL CURVES</v>
          </cell>
        </row>
        <row r="23">
          <cell r="P23">
            <v>38</v>
          </cell>
        </row>
        <row r="24">
          <cell r="A24" t="str">
            <v>CHEST CIRCUMFERENCE AT APEX FROM CF TO CB ALONG NATURAL CURVES (SHELL ONLY)</v>
          </cell>
        </row>
        <row r="24">
          <cell r="P24">
            <v>39</v>
          </cell>
        </row>
        <row r="25">
          <cell r="A25" t="str">
            <v>WAIST CIRCUMFERENCE (SHELL ONLY)</v>
          </cell>
        </row>
        <row r="25">
          <cell r="P25">
            <v>36.5</v>
          </cell>
        </row>
        <row r="26">
          <cell r="A26" t="str">
            <v>LOW HIPS 8 1/2” FROM WAIST SEAM STRAIGHT SS TO SS</v>
          </cell>
        </row>
        <row r="26">
          <cell r="P26">
            <v>46.5</v>
          </cell>
        </row>
        <row r="27">
          <cell r="A27" t="str">
            <v>SKIRT SWEEP (STRAIGHT ACROSS ) SLIT EDGES ALIGNED, FOLD TO SLIT EDGE </v>
          </cell>
        </row>
        <row r="27">
          <cell r="P27">
            <v>83</v>
          </cell>
        </row>
        <row r="28">
          <cell r="A28" t="str">
            <v>DETACHABLE SHOULDER STRAP LENGTH</v>
          </cell>
        </row>
        <row r="28">
          <cell r="P28">
            <v>16.75</v>
          </cell>
        </row>
        <row r="29">
          <cell r="A29" t="str">
            <v>DETACHABLE SHOULDER STRAP WIDTH</v>
          </cell>
        </row>
        <row r="29">
          <cell r="P29">
            <v>0.375</v>
          </cell>
        </row>
        <row r="30">
          <cell r="A30" t="str">
            <v>STRAP ADJUSTABLE OVERLAP LENGTH</v>
          </cell>
        </row>
        <row r="30">
          <cell r="P30">
            <v>2.5</v>
          </cell>
        </row>
        <row r="31">
          <cell r="A31" t="str">
            <v>ZIPPER LENGTH</v>
          </cell>
        </row>
        <row r="31">
          <cell r="P31">
            <v>11.75</v>
          </cell>
        </row>
        <row r="32">
          <cell r="A32" t="str">
            <v>SLIT LENGTH</v>
          </cell>
        </row>
        <row r="32">
          <cell r="P32">
            <v>31</v>
          </cell>
        </row>
        <row r="33">
          <cell r="A33" t="str">
            <v>BROUGHT FORWARD SIDE SEAM PLACEMENT  FROM  NATURAL FOLD-TO SLIT TOP EDGE</v>
          </cell>
        </row>
        <row r="33">
          <cell r="P33">
            <v>6</v>
          </cell>
        </row>
        <row r="34">
          <cell r="A34" t="str">
            <v>HEM HEIGHT</v>
          </cell>
        </row>
        <row r="34">
          <cell r="P34">
            <v>0.5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44"/>
  <sheetViews>
    <sheetView view="pageBreakPreview" zoomScale="55" zoomScaleNormal="85" workbookViewId="0">
      <selection activeCell="B10" sqref="B10:E28"/>
    </sheetView>
  </sheetViews>
  <sheetFormatPr defaultColWidth="12.6637168141593" defaultRowHeight="15.75" customHeight="1"/>
  <cols>
    <col min="1" max="1" width="4.16814159292035" style="61" customWidth="1"/>
    <col min="2" max="2" width="16.3362831858407" style="61" customWidth="1"/>
    <col min="3" max="3" width="25.1681415929204" style="61" customWidth="1"/>
    <col min="4" max="4" width="20.3362831858407" style="61" customWidth="1"/>
    <col min="5" max="5" width="19.1681415929204" style="61" customWidth="1"/>
    <col min="6" max="6" width="54.6194690265487" style="61" customWidth="1"/>
    <col min="7" max="7" width="11.6902654867257" style="61" customWidth="1"/>
    <col min="8" max="8" width="8.66371681415929" style="61" hidden="1" customWidth="1"/>
    <col min="9" max="9" width="10" style="61" customWidth="1"/>
    <col min="10" max="10" width="11.3362831858407" style="61" customWidth="1"/>
    <col min="11" max="11" width="9.83185840707965" style="61" customWidth="1"/>
    <col min="12" max="12" width="9.66371681415929" style="61" customWidth="1"/>
    <col min="13" max="13" width="10.5044247787611" style="61" customWidth="1"/>
    <col min="14" max="14" width="8.66371681415929" style="61" customWidth="1"/>
    <col min="15" max="15" width="5.66371681415929" style="61" customWidth="1"/>
    <col min="16" max="18" width="8.66371681415929" style="61" customWidth="1"/>
    <col min="19" max="19" width="5.50442477876106" style="61" customWidth="1"/>
    <col min="20" max="20" width="8.66371681415929" style="61" customWidth="1"/>
    <col min="21" max="22" width="8.50442477876106" style="61" customWidth="1"/>
    <col min="23" max="23" width="6.66371681415929" style="61" customWidth="1"/>
    <col min="24" max="24" width="10.1681415929204" style="61" customWidth="1"/>
    <col min="25" max="25" width="28.6637168141593" style="61" customWidth="1"/>
    <col min="26" max="16384" width="12.6637168141593" style="61"/>
  </cols>
  <sheetData>
    <row r="1" s="61" customFormat="1" ht="30" customHeight="1" spans="1:26">
      <c r="A1" s="62" t="s">
        <v>0</v>
      </c>
      <c r="B1" s="62"/>
      <c r="C1" s="62"/>
      <c r="D1" s="62"/>
      <c r="E1" s="63" t="s">
        <v>1</v>
      </c>
      <c r="F1" s="63"/>
      <c r="G1" s="64" t="str">
        <f>'[1]Style Summary Cover Page'!E1</f>
        <v>BG5269</v>
      </c>
      <c r="H1" s="64"/>
      <c r="I1" s="63" t="s">
        <v>2</v>
      </c>
      <c r="J1" s="63"/>
      <c r="K1" s="90"/>
      <c r="L1" s="90"/>
      <c r="M1" s="90"/>
      <c r="N1" s="90"/>
      <c r="O1" s="91"/>
      <c r="P1" s="91"/>
      <c r="Q1" s="91"/>
      <c r="R1" s="91"/>
      <c r="S1" s="91"/>
      <c r="T1" s="91"/>
      <c r="U1" s="91"/>
      <c r="V1" s="91"/>
      <c r="W1" s="91"/>
      <c r="X1" s="91"/>
      <c r="Y1" s="118"/>
      <c r="Z1" s="118"/>
    </row>
    <row r="2" s="61" customFormat="1" customHeight="1" spans="1:26">
      <c r="A2" s="65" t="s">
        <v>3</v>
      </c>
      <c r="B2" s="65"/>
      <c r="C2" s="66" t="str">
        <f>'[1]Style Summary Cover Page'!B2</f>
        <v>ANNE DRESS</v>
      </c>
      <c r="D2" s="67" t="s">
        <v>4</v>
      </c>
      <c r="E2" s="68" t="str">
        <f>'[1]Style Summary Cover Page'!D2</f>
        <v>SARAH PUNTER</v>
      </c>
      <c r="F2" s="68"/>
      <c r="G2" s="68"/>
      <c r="H2" s="69" t="s">
        <v>5</v>
      </c>
      <c r="I2" s="69"/>
      <c r="J2" s="69"/>
      <c r="K2" s="92" t="s">
        <v>6</v>
      </c>
      <c r="L2" s="92"/>
      <c r="M2" s="92"/>
      <c r="N2" s="92"/>
      <c r="O2" s="93"/>
      <c r="P2" s="93"/>
      <c r="Q2" s="93"/>
      <c r="R2" s="93"/>
      <c r="S2" s="93"/>
      <c r="T2" s="93"/>
      <c r="U2" s="93"/>
      <c r="V2" s="93"/>
      <c r="W2" s="93"/>
      <c r="X2" s="93"/>
      <c r="Y2" s="118"/>
      <c r="Z2" s="118"/>
    </row>
    <row r="3" s="61" customFormat="1" customHeight="1" spans="1:26">
      <c r="A3" s="65" t="s">
        <v>7</v>
      </c>
      <c r="B3" s="65"/>
      <c r="C3" s="70">
        <f>'[1]Style Summary Cover Page'!B3</f>
        <v>45526</v>
      </c>
      <c r="D3" s="67" t="s">
        <v>8</v>
      </c>
      <c r="E3" s="68" t="str">
        <f>'[1]Style Summary Cover Page'!D3</f>
        <v>SOPHIA S</v>
      </c>
      <c r="F3" s="68"/>
      <c r="G3" s="68"/>
      <c r="H3" s="69"/>
      <c r="I3" s="69"/>
      <c r="J3" s="69"/>
      <c r="K3" s="92"/>
      <c r="L3" s="92"/>
      <c r="M3" s="92"/>
      <c r="N3" s="92"/>
      <c r="O3" s="93"/>
      <c r="P3" s="93"/>
      <c r="Q3" s="93"/>
      <c r="R3" s="93"/>
      <c r="S3" s="93"/>
      <c r="T3" s="93"/>
      <c r="U3" s="93"/>
      <c r="V3" s="93"/>
      <c r="W3" s="93"/>
      <c r="X3" s="93"/>
      <c r="Y3" s="118"/>
      <c r="Z3" s="118"/>
    </row>
    <row r="4" s="61" customFormat="1" customHeight="1" spans="1:26">
      <c r="A4" s="65" t="s">
        <v>9</v>
      </c>
      <c r="B4" s="65"/>
      <c r="C4" s="66" t="str">
        <f>'[1]Style Summary Cover Page'!B4</f>
        <v>FALL 25</v>
      </c>
      <c r="D4" s="67" t="s">
        <v>10</v>
      </c>
      <c r="E4" s="68" t="str">
        <f>'[1]Style Summary Cover Page'!D4</f>
        <v>SEAN</v>
      </c>
      <c r="F4" s="68"/>
      <c r="G4" s="68"/>
      <c r="H4" s="69"/>
      <c r="I4" s="69"/>
      <c r="J4" s="69"/>
      <c r="K4" s="92"/>
      <c r="L4" s="92"/>
      <c r="M4" s="92"/>
      <c r="N4" s="92"/>
      <c r="O4" s="93"/>
      <c r="P4" s="93"/>
      <c r="Q4" s="93"/>
      <c r="R4" s="93"/>
      <c r="S4" s="93"/>
      <c r="T4" s="93"/>
      <c r="U4" s="93"/>
      <c r="V4" s="93"/>
      <c r="W4" s="93"/>
      <c r="X4" s="93"/>
      <c r="Y4" s="118"/>
      <c r="Z4" s="118"/>
    </row>
    <row r="5" s="61" customFormat="1" customHeight="1" spans="1:26">
      <c r="A5" s="65" t="s">
        <v>11</v>
      </c>
      <c r="B5" s="65"/>
      <c r="C5" s="66" t="str">
        <f>'[1]Style Summary Cover Page'!B5</f>
        <v>XS-XXL</v>
      </c>
      <c r="D5" s="67" t="s">
        <v>12</v>
      </c>
      <c r="E5" s="68" t="str">
        <f>'[1]Style Summary Cover Page'!D5</f>
        <v>ANY AVAILABLE</v>
      </c>
      <c r="F5" s="68"/>
      <c r="G5" s="68"/>
      <c r="H5" s="69" t="s">
        <v>13</v>
      </c>
      <c r="I5" s="69"/>
      <c r="J5" s="69"/>
      <c r="K5" s="94" t="s">
        <v>14</v>
      </c>
      <c r="L5" s="95"/>
      <c r="M5" s="95"/>
      <c r="N5" s="96"/>
      <c r="O5" s="93"/>
      <c r="P5" s="93"/>
      <c r="Q5" s="93"/>
      <c r="R5" s="93"/>
      <c r="S5" s="93"/>
      <c r="T5" s="93"/>
      <c r="U5" s="93"/>
      <c r="V5" s="93"/>
      <c r="W5" s="93"/>
      <c r="X5" s="93"/>
      <c r="Y5" s="118"/>
      <c r="Z5" s="118"/>
    </row>
    <row r="6" s="61" customFormat="1" customHeight="1" spans="1:26">
      <c r="A6" s="65" t="s">
        <v>15</v>
      </c>
      <c r="B6" s="65"/>
      <c r="C6" s="66" t="str">
        <f>'[1]Style Summary Cover Page'!B6</f>
        <v>SMALL</v>
      </c>
      <c r="D6" s="67" t="s">
        <v>16</v>
      </c>
      <c r="E6" s="68" t="str">
        <f>'[1]Style Summary Cover Page'!D6</f>
        <v>VELVET</v>
      </c>
      <c r="F6" s="68"/>
      <c r="G6" s="68"/>
      <c r="H6" s="69"/>
      <c r="I6" s="69"/>
      <c r="J6" s="69"/>
      <c r="K6" s="97"/>
      <c r="L6" s="98"/>
      <c r="M6" s="98"/>
      <c r="N6" s="99"/>
      <c r="O6" s="93"/>
      <c r="P6" s="93"/>
      <c r="Q6" s="93"/>
      <c r="R6" s="93"/>
      <c r="S6" s="93"/>
      <c r="T6" s="93"/>
      <c r="U6" s="93"/>
      <c r="V6" s="93"/>
      <c r="W6" s="93"/>
      <c r="X6" s="119"/>
      <c r="Y6" s="118"/>
      <c r="Z6" s="118"/>
    </row>
    <row r="7" s="61" customFormat="1" customHeight="1" spans="1:26">
      <c r="A7" s="71"/>
      <c r="B7" s="72" t="s">
        <v>17</v>
      </c>
      <c r="C7" s="73"/>
      <c r="D7" s="73"/>
      <c r="E7" s="73"/>
      <c r="F7" s="73"/>
      <c r="G7" s="74" t="s">
        <v>18</v>
      </c>
      <c r="H7" s="74" t="s">
        <v>19</v>
      </c>
      <c r="I7" s="100" t="s">
        <v>20</v>
      </c>
      <c r="J7" s="101" t="s">
        <v>21</v>
      </c>
      <c r="K7" s="102" t="s">
        <v>22</v>
      </c>
      <c r="L7" s="100" t="s">
        <v>23</v>
      </c>
      <c r="M7" s="100" t="s">
        <v>24</v>
      </c>
      <c r="N7" s="100" t="s">
        <v>25</v>
      </c>
      <c r="O7" s="103"/>
      <c r="P7" s="103"/>
      <c r="Q7" s="120"/>
      <c r="R7" s="103"/>
      <c r="S7" s="103"/>
      <c r="T7" s="103"/>
      <c r="U7" s="120"/>
      <c r="V7" s="103"/>
      <c r="W7" s="103"/>
      <c r="X7" s="120"/>
      <c r="Y7" s="106"/>
      <c r="Z7" s="118"/>
    </row>
    <row r="8" s="61" customFormat="1" ht="15" customHeight="1" spans="1:26">
      <c r="A8" s="71"/>
      <c r="B8" s="73"/>
      <c r="C8" s="73"/>
      <c r="D8" s="73"/>
      <c r="E8" s="73"/>
      <c r="F8" s="73"/>
      <c r="G8" s="75"/>
      <c r="H8" s="75"/>
      <c r="I8" s="104"/>
      <c r="J8" s="104"/>
      <c r="K8" s="104"/>
      <c r="L8" s="104"/>
      <c r="M8" s="104"/>
      <c r="N8" s="104"/>
      <c r="O8" s="105"/>
      <c r="P8" s="106"/>
      <c r="Q8" s="106"/>
      <c r="R8" s="106"/>
      <c r="S8" s="105"/>
      <c r="T8" s="106"/>
      <c r="U8" s="106"/>
      <c r="V8" s="106"/>
      <c r="W8" s="105"/>
      <c r="X8" s="106"/>
      <c r="Y8" s="106"/>
      <c r="Z8" s="118"/>
    </row>
    <row r="9" s="61" customFormat="1" ht="25" customHeight="1" spans="1:26">
      <c r="A9" s="76">
        <v>1</v>
      </c>
      <c r="B9" s="77" t="str">
        <f>'[1]SPEC SHEET'!A11</f>
        <v>BODICE CENTER FRONT LENGTH TO WAIST SEAM</v>
      </c>
      <c r="C9" s="78"/>
      <c r="D9" s="78"/>
      <c r="E9" s="79"/>
      <c r="F9" s="80" t="s">
        <v>26</v>
      </c>
      <c r="G9" s="81">
        <v>44930</v>
      </c>
      <c r="H9" s="82">
        <f t="shared" ref="H9:H13" si="0">I9-0.125</f>
        <v>7.75</v>
      </c>
      <c r="I9" s="82">
        <f t="shared" ref="I9:I15" si="1">J9-0.125</f>
        <v>7.875</v>
      </c>
      <c r="J9" s="124">
        <f>'[2]SPEC SHEET'!Q11</f>
        <v>8</v>
      </c>
      <c r="K9" s="82">
        <f t="shared" ref="K9:K15" si="2">J9+0.125</f>
        <v>8.125</v>
      </c>
      <c r="L9" s="82">
        <f t="shared" ref="L9:L15" si="3">K9+0.125</f>
        <v>8.25</v>
      </c>
      <c r="M9" s="82">
        <f t="shared" ref="M9:M15" si="4">L9+0.125</f>
        <v>8.375</v>
      </c>
      <c r="N9" s="82">
        <f t="shared" ref="N9:N15" si="5">M9+0.125</f>
        <v>8.5</v>
      </c>
      <c r="O9" s="108"/>
      <c r="P9" s="109"/>
      <c r="Q9" s="109"/>
      <c r="R9" s="121"/>
      <c r="S9" s="122"/>
      <c r="T9" s="122"/>
      <c r="U9" s="122"/>
      <c r="V9" s="121"/>
      <c r="W9" s="122"/>
      <c r="X9" s="122"/>
      <c r="Y9" s="123"/>
      <c r="Z9" s="118"/>
    </row>
    <row r="10" s="61" customFormat="1" ht="25" customHeight="1" spans="1:26">
      <c r="A10" s="76">
        <f>A9+1</f>
        <v>2</v>
      </c>
      <c r="B10" s="77" t="str">
        <f>'[1]SPEC SHEET'!A12</f>
        <v>BODICE CENTER FRONT LENGTH TO WAIST SEAM (SHELL ONLY)</v>
      </c>
      <c r="C10" s="78"/>
      <c r="D10" s="78"/>
      <c r="E10" s="79"/>
      <c r="F10" s="80" t="s">
        <v>27</v>
      </c>
      <c r="G10" s="81">
        <v>44930</v>
      </c>
      <c r="H10" s="82"/>
      <c r="I10" s="82">
        <f t="shared" si="1"/>
        <v>7.5</v>
      </c>
      <c r="J10" s="124">
        <v>7.625</v>
      </c>
      <c r="K10" s="82">
        <f t="shared" si="2"/>
        <v>7.75</v>
      </c>
      <c r="L10" s="82">
        <f t="shared" si="3"/>
        <v>7.875</v>
      </c>
      <c r="M10" s="82">
        <f t="shared" si="4"/>
        <v>8</v>
      </c>
      <c r="N10" s="82">
        <f t="shared" si="5"/>
        <v>8.125</v>
      </c>
      <c r="O10" s="108"/>
      <c r="P10" s="109"/>
      <c r="Q10" s="109"/>
      <c r="R10" s="121"/>
      <c r="S10" s="122"/>
      <c r="T10" s="122"/>
      <c r="U10" s="122"/>
      <c r="V10" s="121"/>
      <c r="W10" s="122"/>
      <c r="X10" s="122"/>
      <c r="Y10" s="123"/>
      <c r="Z10" s="118"/>
    </row>
    <row r="11" s="61" customFormat="1" ht="25" customHeight="1" spans="1:26">
      <c r="A11" s="76">
        <f>A10+1</f>
        <v>3</v>
      </c>
      <c r="B11" s="77" t="str">
        <f>'[1]SPEC SHEET'!A13</f>
        <v>FRONT PRINCESS SEAM LENGTH ALONG SEAM (SHELL ONLY)</v>
      </c>
      <c r="C11" s="78"/>
      <c r="D11" s="78"/>
      <c r="E11" s="79"/>
      <c r="F11" s="83" t="s">
        <v>28</v>
      </c>
      <c r="G11" s="81">
        <v>44930</v>
      </c>
      <c r="H11" s="82">
        <f t="shared" si="0"/>
        <v>8.125</v>
      </c>
      <c r="I11" s="82">
        <f>J11-0.25</f>
        <v>8.25</v>
      </c>
      <c r="J11" s="124">
        <f>'[2]SPEC SHEET'!Q13</f>
        <v>8.5</v>
      </c>
      <c r="K11" s="82">
        <f t="shared" ref="K11:N11" si="6">J11+0.25</f>
        <v>8.75</v>
      </c>
      <c r="L11" s="82">
        <f t="shared" si="6"/>
        <v>9</v>
      </c>
      <c r="M11" s="82">
        <f t="shared" si="6"/>
        <v>9.25</v>
      </c>
      <c r="N11" s="82">
        <f t="shared" si="6"/>
        <v>9.5</v>
      </c>
      <c r="O11" s="110"/>
      <c r="P11" s="111"/>
      <c r="Q11" s="111"/>
      <c r="R11" s="121"/>
      <c r="S11" s="122"/>
      <c r="T11" s="122"/>
      <c r="U11" s="122"/>
      <c r="V11" s="121"/>
      <c r="W11" s="122"/>
      <c r="X11" s="122"/>
      <c r="Y11" s="123"/>
      <c r="Z11" s="118"/>
    </row>
    <row r="12" s="61" customFormat="1" ht="25" customHeight="1" spans="1:26">
      <c r="A12" s="76"/>
      <c r="B12" s="77" t="str">
        <f>'[1]SPEC SHEET'!A14</f>
        <v>BODICE SIDE SEAM LENGTH TO WAIST SEAM</v>
      </c>
      <c r="C12" s="78"/>
      <c r="D12" s="78"/>
      <c r="E12" s="79"/>
      <c r="F12" s="83" t="s">
        <v>29</v>
      </c>
      <c r="G12" s="81">
        <v>44930</v>
      </c>
      <c r="H12" s="82"/>
      <c r="I12" s="82">
        <f t="shared" si="1"/>
        <v>6.625</v>
      </c>
      <c r="J12" s="124">
        <f>'[2]SPEC SHEET'!Q14</f>
        <v>6.75</v>
      </c>
      <c r="K12" s="82">
        <f t="shared" si="2"/>
        <v>6.875</v>
      </c>
      <c r="L12" s="82">
        <f t="shared" si="3"/>
        <v>7</v>
      </c>
      <c r="M12" s="82">
        <f t="shared" si="4"/>
        <v>7.125</v>
      </c>
      <c r="N12" s="82">
        <f t="shared" si="5"/>
        <v>7.25</v>
      </c>
      <c r="O12" s="110"/>
      <c r="P12" s="111"/>
      <c r="Q12" s="111"/>
      <c r="R12" s="121"/>
      <c r="S12" s="122"/>
      <c r="T12" s="122"/>
      <c r="U12" s="122"/>
      <c r="V12" s="121"/>
      <c r="W12" s="122"/>
      <c r="X12" s="122"/>
      <c r="Y12" s="123"/>
      <c r="Z12" s="118"/>
    </row>
    <row r="13" s="61" customFormat="1" ht="25" customHeight="1" spans="1:26">
      <c r="A13" s="76">
        <f>A11+1</f>
        <v>4</v>
      </c>
      <c r="B13" s="77" t="str">
        <f>'[1]SPEC SHEET'!A15</f>
        <v>BODICE SIDE SEAM LENGTH TO WAIST SEAM (SHELL ONLY)</v>
      </c>
      <c r="C13" s="78"/>
      <c r="D13" s="78"/>
      <c r="E13" s="79"/>
      <c r="F13" s="83" t="s">
        <v>30</v>
      </c>
      <c r="G13" s="81">
        <v>44930</v>
      </c>
      <c r="H13" s="82">
        <f t="shared" si="0"/>
        <v>6.25</v>
      </c>
      <c r="I13" s="82">
        <f t="shared" si="1"/>
        <v>6.375</v>
      </c>
      <c r="J13" s="124">
        <f>'[2]SPEC SHEET'!Q15</f>
        <v>6.5</v>
      </c>
      <c r="K13" s="82">
        <f t="shared" si="2"/>
        <v>6.625</v>
      </c>
      <c r="L13" s="82">
        <f t="shared" si="3"/>
        <v>6.75</v>
      </c>
      <c r="M13" s="82">
        <f t="shared" si="4"/>
        <v>6.875</v>
      </c>
      <c r="N13" s="82">
        <f t="shared" si="5"/>
        <v>7</v>
      </c>
      <c r="O13" s="110"/>
      <c r="P13" s="111"/>
      <c r="Q13" s="111"/>
      <c r="R13" s="121"/>
      <c r="S13" s="122"/>
      <c r="T13" s="122"/>
      <c r="U13" s="122"/>
      <c r="V13" s="121"/>
      <c r="W13" s="122"/>
      <c r="X13" s="122"/>
      <c r="Y13" s="123"/>
      <c r="Z13" s="118"/>
    </row>
    <row r="14" s="61" customFormat="1" ht="25" customHeight="1" spans="1:26">
      <c r="A14" s="76"/>
      <c r="B14" s="77" t="str">
        <f>'[1]SPEC SHEET'!A16</f>
        <v>BODICE CENTER BACK LENGTH TO WAIST SEAM</v>
      </c>
      <c r="C14" s="78"/>
      <c r="D14" s="78"/>
      <c r="E14" s="79"/>
      <c r="F14" s="83" t="s">
        <v>31</v>
      </c>
      <c r="G14" s="81">
        <v>44930</v>
      </c>
      <c r="H14" s="82"/>
      <c r="I14" s="82">
        <f t="shared" si="1"/>
        <v>6.125</v>
      </c>
      <c r="J14" s="124">
        <f>'[2]SPEC SHEET'!Q16</f>
        <v>6.25</v>
      </c>
      <c r="K14" s="82">
        <f t="shared" si="2"/>
        <v>6.375</v>
      </c>
      <c r="L14" s="82">
        <f t="shared" si="3"/>
        <v>6.5</v>
      </c>
      <c r="M14" s="82">
        <f t="shared" si="4"/>
        <v>6.625</v>
      </c>
      <c r="N14" s="82">
        <f t="shared" si="5"/>
        <v>6.75</v>
      </c>
      <c r="O14" s="110"/>
      <c r="P14" s="111"/>
      <c r="Q14" s="111"/>
      <c r="R14" s="121"/>
      <c r="S14" s="122"/>
      <c r="T14" s="122"/>
      <c r="U14" s="122"/>
      <c r="V14" s="121"/>
      <c r="W14" s="122"/>
      <c r="X14" s="122"/>
      <c r="Y14" s="123"/>
      <c r="Z14" s="118"/>
    </row>
    <row r="15" s="61" customFormat="1" ht="25" customHeight="1" spans="1:26">
      <c r="A15" s="76">
        <f>A13+1</f>
        <v>5</v>
      </c>
      <c r="B15" s="77" t="str">
        <f>'[1]SPEC SHEET'!A17</f>
        <v>BODICE CENTER BACK LENGTH TO WAIST SEAM (SHELL ONLY)</v>
      </c>
      <c r="C15" s="78"/>
      <c r="D15" s="78"/>
      <c r="E15" s="79"/>
      <c r="F15" s="83" t="s">
        <v>32</v>
      </c>
      <c r="G15" s="81">
        <v>44930</v>
      </c>
      <c r="H15" s="82">
        <f>I15-0.125</f>
        <v>5.75</v>
      </c>
      <c r="I15" s="82">
        <f t="shared" si="1"/>
        <v>5.875</v>
      </c>
      <c r="J15" s="124">
        <f>'[2]SPEC SHEET'!Q17</f>
        <v>6</v>
      </c>
      <c r="K15" s="82">
        <f t="shared" si="2"/>
        <v>6.125</v>
      </c>
      <c r="L15" s="82">
        <f t="shared" si="3"/>
        <v>6.25</v>
      </c>
      <c r="M15" s="82">
        <f t="shared" si="4"/>
        <v>6.375</v>
      </c>
      <c r="N15" s="82">
        <f t="shared" si="5"/>
        <v>6.5</v>
      </c>
      <c r="O15" s="110"/>
      <c r="P15" s="111"/>
      <c r="Q15" s="111"/>
      <c r="R15" s="121"/>
      <c r="S15" s="122"/>
      <c r="T15" s="122"/>
      <c r="U15" s="122"/>
      <c r="V15" s="121"/>
      <c r="W15" s="122"/>
      <c r="X15" s="122"/>
      <c r="Y15" s="123"/>
      <c r="Z15" s="118"/>
    </row>
    <row r="16" s="61" customFormat="1" ht="25" customHeight="1" spans="1:26">
      <c r="A16" s="76">
        <f t="shared" ref="A16:A20" si="7">A15+1</f>
        <v>6</v>
      </c>
      <c r="B16" s="77" t="str">
        <f>'[1]SPEC SHEET'!A18</f>
        <v>SKIRT FRONT LENGTH FROM WAIST SEAM  TO HEM EDGE AT CF</v>
      </c>
      <c r="C16" s="78"/>
      <c r="D16" s="78"/>
      <c r="E16" s="79"/>
      <c r="F16" s="84" t="s">
        <v>33</v>
      </c>
      <c r="G16" s="81">
        <v>45293</v>
      </c>
      <c r="H16" s="82">
        <f t="shared" ref="H16:H20" si="8">I16-0.25</f>
        <v>44.5</v>
      </c>
      <c r="I16" s="82">
        <f t="shared" ref="I16:I20" si="9">J16-0.5</f>
        <v>44.75</v>
      </c>
      <c r="J16" s="124">
        <f>'[2]SPEC SHEET'!Q18</f>
        <v>45.25</v>
      </c>
      <c r="K16" s="82">
        <f t="shared" ref="K16:N16" si="10">J16+0.5</f>
        <v>45.75</v>
      </c>
      <c r="L16" s="82">
        <f t="shared" si="10"/>
        <v>46.25</v>
      </c>
      <c r="M16" s="82">
        <f t="shared" si="10"/>
        <v>46.75</v>
      </c>
      <c r="N16" s="82">
        <f t="shared" si="10"/>
        <v>47.25</v>
      </c>
      <c r="O16" s="108"/>
      <c r="P16" s="109"/>
      <c r="Q16" s="109"/>
      <c r="R16" s="121"/>
      <c r="S16" s="122"/>
      <c r="T16" s="122"/>
      <c r="U16" s="122"/>
      <c r="V16" s="121"/>
      <c r="W16" s="122"/>
      <c r="X16" s="122"/>
      <c r="Y16" s="123"/>
      <c r="Z16" s="118"/>
    </row>
    <row r="17" s="61" customFormat="1" ht="25" customHeight="1" spans="1:26">
      <c r="A17" s="76">
        <f t="shared" si="7"/>
        <v>7</v>
      </c>
      <c r="B17" s="77" t="str">
        <f>'[1]SPEC SHEET'!A19</f>
        <v>SKIRT SIDE SEAM  LENGTH FROM WAIST SEAM  TO HEM EDGE AT SS</v>
      </c>
      <c r="C17" s="78"/>
      <c r="D17" s="78"/>
      <c r="E17" s="79"/>
      <c r="F17" s="85" t="s">
        <v>34</v>
      </c>
      <c r="G17" s="81">
        <v>45293</v>
      </c>
      <c r="H17" s="82">
        <f t="shared" si="8"/>
        <v>43.75</v>
      </c>
      <c r="I17" s="82">
        <f t="shared" si="9"/>
        <v>44</v>
      </c>
      <c r="J17" s="124">
        <f>'[2]SPEC SHEET'!Q19</f>
        <v>44.5</v>
      </c>
      <c r="K17" s="82">
        <f t="shared" ref="K17:N17" si="11">J17+0.5</f>
        <v>45</v>
      </c>
      <c r="L17" s="82">
        <f t="shared" si="11"/>
        <v>45.5</v>
      </c>
      <c r="M17" s="82">
        <f t="shared" si="11"/>
        <v>46</v>
      </c>
      <c r="N17" s="82">
        <f t="shared" si="11"/>
        <v>46.5</v>
      </c>
      <c r="O17" s="112"/>
      <c r="P17" s="113"/>
      <c r="Q17" s="113"/>
      <c r="R17" s="121"/>
      <c r="S17" s="122"/>
      <c r="T17" s="122"/>
      <c r="U17" s="122"/>
      <c r="V17" s="121"/>
      <c r="W17" s="122"/>
      <c r="X17" s="122"/>
      <c r="Y17" s="123"/>
      <c r="Z17" s="118"/>
    </row>
    <row r="18" s="61" customFormat="1" ht="25" customHeight="1" spans="1:26">
      <c r="A18" s="76">
        <f t="shared" si="7"/>
        <v>8</v>
      </c>
      <c r="B18" s="77" t="str">
        <f>'[1]SPEC SHEET'!A20</f>
        <v>SKIRT BACK  LENGTH FROM WAIST SEAM  TO HEM EDGE AT CB</v>
      </c>
      <c r="C18" s="78"/>
      <c r="D18" s="78"/>
      <c r="E18" s="79"/>
      <c r="F18" s="86" t="s">
        <v>35</v>
      </c>
      <c r="G18" s="81">
        <v>45293</v>
      </c>
      <c r="H18" s="82">
        <f t="shared" si="8"/>
        <v>44.75</v>
      </c>
      <c r="I18" s="82">
        <f t="shared" si="9"/>
        <v>45</v>
      </c>
      <c r="J18" s="124">
        <f>'[2]SPEC SHEET'!Q20</f>
        <v>45.5</v>
      </c>
      <c r="K18" s="82">
        <f t="shared" ref="K18:N18" si="12">J18+0.5</f>
        <v>46</v>
      </c>
      <c r="L18" s="82">
        <f t="shared" si="12"/>
        <v>46.5</v>
      </c>
      <c r="M18" s="82">
        <f t="shared" si="12"/>
        <v>47</v>
      </c>
      <c r="N18" s="82">
        <f t="shared" si="12"/>
        <v>47.5</v>
      </c>
      <c r="O18" s="114"/>
      <c r="P18" s="115"/>
      <c r="Q18" s="115"/>
      <c r="R18" s="121"/>
      <c r="S18" s="122"/>
      <c r="T18" s="122"/>
      <c r="U18" s="122"/>
      <c r="V18" s="121"/>
      <c r="W18" s="122"/>
      <c r="X18" s="122"/>
      <c r="Y18" s="123"/>
      <c r="Z18" s="118"/>
    </row>
    <row r="19" s="61" customFormat="1" ht="25" customHeight="1" spans="1:26">
      <c r="A19" s="76">
        <f t="shared" si="7"/>
        <v>9</v>
      </c>
      <c r="B19" s="77" t="str">
        <f>'[1]SPEC SHEET'!A21</f>
        <v>"NECK" WIDTH/ DISTANCE BETWEEN HPS</v>
      </c>
      <c r="C19" s="78"/>
      <c r="D19" s="78"/>
      <c r="E19" s="79"/>
      <c r="F19" s="86" t="s">
        <v>36</v>
      </c>
      <c r="G19" s="81">
        <v>45295</v>
      </c>
      <c r="H19" s="82">
        <f t="shared" si="8"/>
        <v>8.75</v>
      </c>
      <c r="I19" s="82">
        <f t="shared" si="9"/>
        <v>9</v>
      </c>
      <c r="J19" s="124">
        <f>'[2]SPEC SHEET'!Q21</f>
        <v>9.5</v>
      </c>
      <c r="K19" s="82">
        <f>J19+0.5</f>
        <v>10</v>
      </c>
      <c r="L19" s="82">
        <f>K19+0.5</f>
        <v>10.5</v>
      </c>
      <c r="M19" s="82">
        <f>L19+0.5</f>
        <v>11</v>
      </c>
      <c r="N19" s="82">
        <f>M19+0.5</f>
        <v>11.5</v>
      </c>
      <c r="O19" s="114"/>
      <c r="P19" s="115"/>
      <c r="Q19" s="115"/>
      <c r="R19" s="121"/>
      <c r="S19" s="122"/>
      <c r="T19" s="122"/>
      <c r="U19" s="122"/>
      <c r="V19" s="121"/>
      <c r="W19" s="122"/>
      <c r="X19" s="122"/>
      <c r="Y19" s="123"/>
      <c r="Z19" s="118"/>
    </row>
    <row r="20" s="61" customFormat="1" ht="25" customHeight="1" spans="1:26">
      <c r="A20" s="76">
        <f t="shared" si="7"/>
        <v>10</v>
      </c>
      <c r="B20" s="77" t="str">
        <f>'[1]SPEC SHEET'!A22</f>
        <v>BACK TOP EDGE ALONG SEAM (HALF)</v>
      </c>
      <c r="C20" s="78"/>
      <c r="D20" s="78"/>
      <c r="E20" s="79"/>
      <c r="F20" s="86" t="s">
        <v>37</v>
      </c>
      <c r="G20" s="81">
        <v>45295</v>
      </c>
      <c r="H20" s="82">
        <f t="shared" si="8"/>
        <v>6.75</v>
      </c>
      <c r="I20" s="82">
        <f t="shared" si="9"/>
        <v>7</v>
      </c>
      <c r="J20" s="124">
        <f>'[2]SPEC SHEET'!Q22</f>
        <v>7.5</v>
      </c>
      <c r="K20" s="82">
        <f>J20+0.5</f>
        <v>8</v>
      </c>
      <c r="L20" s="82">
        <f>K20+0.5</f>
        <v>8.5</v>
      </c>
      <c r="M20" s="82">
        <f>L20+0.5</f>
        <v>9</v>
      </c>
      <c r="N20" s="82">
        <f>M20+0.5</f>
        <v>9.5</v>
      </c>
      <c r="O20" s="114"/>
      <c r="P20" s="115"/>
      <c r="Q20" s="115"/>
      <c r="R20" s="121"/>
      <c r="S20" s="122"/>
      <c r="T20" s="122"/>
      <c r="U20" s="122"/>
      <c r="V20" s="121"/>
      <c r="W20" s="122"/>
      <c r="X20" s="122"/>
      <c r="Y20" s="123"/>
      <c r="Z20" s="118"/>
    </row>
    <row r="21" s="61" customFormat="1" ht="25" customHeight="1" spans="1:26">
      <c r="A21" s="76"/>
      <c r="B21" s="77" t="str">
        <f>'[1]SPEC SHEET'!A23</f>
        <v>CHEST CIRCUMFERENCE AT APEX FROM CF TO CB ALONG NATURAL CURVES</v>
      </c>
      <c r="C21" s="78"/>
      <c r="D21" s="78"/>
      <c r="E21" s="79"/>
      <c r="F21" s="86" t="s">
        <v>38</v>
      </c>
      <c r="G21" s="81">
        <v>45295</v>
      </c>
      <c r="H21" s="82"/>
      <c r="I21" s="82">
        <f t="shared" ref="I21:I25" si="13">J21-2</f>
        <v>30</v>
      </c>
      <c r="J21" s="124">
        <f>'[2]SPEC SHEET'!Q23</f>
        <v>32</v>
      </c>
      <c r="K21" s="82">
        <f t="shared" ref="K21:K25" si="14">J21+2</f>
        <v>34</v>
      </c>
      <c r="L21" s="82">
        <f t="shared" ref="L21:N21" si="15">K21+2.25</f>
        <v>36.25</v>
      </c>
      <c r="M21" s="82">
        <f t="shared" si="15"/>
        <v>38.5</v>
      </c>
      <c r="N21" s="82">
        <f t="shared" si="15"/>
        <v>40.75</v>
      </c>
      <c r="O21" s="114"/>
      <c r="P21" s="115"/>
      <c r="Q21" s="115"/>
      <c r="R21" s="121"/>
      <c r="S21" s="122"/>
      <c r="T21" s="122"/>
      <c r="U21" s="122"/>
      <c r="V21" s="121"/>
      <c r="W21" s="122"/>
      <c r="X21" s="122"/>
      <c r="Y21" s="123"/>
      <c r="Z21" s="118"/>
    </row>
    <row r="22" s="61" customFormat="1" ht="25" customHeight="1" spans="1:26">
      <c r="A22" s="76">
        <f>A20+1</f>
        <v>11</v>
      </c>
      <c r="B22" s="77" t="str">
        <f>'[1]SPEC SHEET'!A24</f>
        <v>CHEST CIRCUMFERENCE AT APEX FROM CF TO CB ALONG NATURAL CURVES (SHELL ONLY)</v>
      </c>
      <c r="C22" s="78"/>
      <c r="D22" s="78"/>
      <c r="E22" s="79"/>
      <c r="F22" s="86" t="s">
        <v>39</v>
      </c>
      <c r="G22" s="81">
        <v>45293</v>
      </c>
      <c r="H22" s="82">
        <f t="shared" ref="H22:H26" si="16">I22-0.5</f>
        <v>28.5</v>
      </c>
      <c r="I22" s="82">
        <f t="shared" si="13"/>
        <v>29</v>
      </c>
      <c r="J22" s="124">
        <f>'[2]SPEC SHEET'!Q24</f>
        <v>31</v>
      </c>
      <c r="K22" s="82">
        <f t="shared" si="14"/>
        <v>33</v>
      </c>
      <c r="L22" s="82">
        <f t="shared" ref="L22:N22" si="17">K22+2.25</f>
        <v>35.25</v>
      </c>
      <c r="M22" s="82">
        <f t="shared" si="17"/>
        <v>37.5</v>
      </c>
      <c r="N22" s="82">
        <f t="shared" si="17"/>
        <v>39.75</v>
      </c>
      <c r="O22" s="114"/>
      <c r="P22" s="115"/>
      <c r="Q22" s="115"/>
      <c r="R22" s="121"/>
      <c r="S22" s="122"/>
      <c r="T22" s="122"/>
      <c r="U22" s="122"/>
      <c r="V22" s="121"/>
      <c r="W22" s="122"/>
      <c r="X22" s="122"/>
      <c r="Y22" s="123"/>
      <c r="Z22" s="118"/>
    </row>
    <row r="23" s="61" customFormat="1" ht="25" customHeight="1" spans="1:26">
      <c r="A23" s="76">
        <f t="shared" ref="A23:A32" si="18">A22+1</f>
        <v>12</v>
      </c>
      <c r="B23" s="77" t="str">
        <f>'[1]SPEC SHEET'!A25</f>
        <v>WAIST CIRCUMFERENCE (SHELL ONLY)</v>
      </c>
      <c r="C23" s="78"/>
      <c r="D23" s="78"/>
      <c r="E23" s="79"/>
      <c r="F23" s="86" t="s">
        <v>40</v>
      </c>
      <c r="G23" s="81">
        <v>45293</v>
      </c>
      <c r="H23" s="82">
        <f t="shared" si="16"/>
        <v>24</v>
      </c>
      <c r="I23" s="82">
        <f t="shared" si="13"/>
        <v>24.5</v>
      </c>
      <c r="J23" s="124">
        <f>'[2]SPEC SHEET'!Q25</f>
        <v>26.5</v>
      </c>
      <c r="K23" s="82">
        <f t="shared" si="14"/>
        <v>28.5</v>
      </c>
      <c r="L23" s="82">
        <f t="shared" ref="L23:N23" si="19">K23+2.25</f>
        <v>30.75</v>
      </c>
      <c r="M23" s="82">
        <f t="shared" si="19"/>
        <v>33</v>
      </c>
      <c r="N23" s="82">
        <f t="shared" si="19"/>
        <v>35.25</v>
      </c>
      <c r="O23" s="114"/>
      <c r="P23" s="115"/>
      <c r="Q23" s="115"/>
      <c r="R23" s="121"/>
      <c r="S23" s="122"/>
      <c r="T23" s="122"/>
      <c r="U23" s="122"/>
      <c r="V23" s="121"/>
      <c r="W23" s="122"/>
      <c r="X23" s="122"/>
      <c r="Y23" s="123"/>
      <c r="Z23" s="118"/>
    </row>
    <row r="24" s="61" customFormat="1" ht="25" customHeight="1" spans="1:26">
      <c r="A24" s="76">
        <f t="shared" si="18"/>
        <v>13</v>
      </c>
      <c r="B24" s="77" t="str">
        <f>'[1]SPEC SHEET'!A26</f>
        <v>LOW HIPS 8 1/2” FROM WAIST SEAM STRAIGHT SS TO SS</v>
      </c>
      <c r="C24" s="78"/>
      <c r="D24" s="78"/>
      <c r="E24" s="79"/>
      <c r="F24" s="86" t="s">
        <v>41</v>
      </c>
      <c r="G24" s="81">
        <v>45293</v>
      </c>
      <c r="H24" s="82">
        <f t="shared" si="16"/>
        <v>32.5</v>
      </c>
      <c r="I24" s="82">
        <f t="shared" si="13"/>
        <v>33</v>
      </c>
      <c r="J24" s="124">
        <f>'[2]SPEC SHEET'!Q26</f>
        <v>35</v>
      </c>
      <c r="K24" s="82">
        <f t="shared" si="14"/>
        <v>37</v>
      </c>
      <c r="L24" s="82">
        <f t="shared" ref="L24:N24" si="20">K24+2.25</f>
        <v>39.25</v>
      </c>
      <c r="M24" s="82">
        <f t="shared" si="20"/>
        <v>41.5</v>
      </c>
      <c r="N24" s="82">
        <f t="shared" si="20"/>
        <v>43.75</v>
      </c>
      <c r="O24" s="114"/>
      <c r="P24" s="115"/>
      <c r="Q24" s="115"/>
      <c r="R24" s="121"/>
      <c r="S24" s="122"/>
      <c r="T24" s="122"/>
      <c r="U24" s="122"/>
      <c r="V24" s="121"/>
      <c r="W24" s="122"/>
      <c r="X24" s="122"/>
      <c r="Y24" s="123"/>
      <c r="Z24" s="118"/>
    </row>
    <row r="25" s="61" customFormat="1" ht="25" customHeight="1" spans="1:26">
      <c r="A25" s="76">
        <f t="shared" si="18"/>
        <v>14</v>
      </c>
      <c r="B25" s="77" t="str">
        <f>'[1]SPEC SHEET'!A27</f>
        <v>SKIRT SWEEP (STRAIGHT ACROSS ) SLIT EDGES ALIGNED, FOLD TO SLIT EDGE </v>
      </c>
      <c r="C25" s="78"/>
      <c r="D25" s="78"/>
      <c r="E25" s="79"/>
      <c r="F25" s="86" t="s">
        <v>42</v>
      </c>
      <c r="G25" s="81">
        <v>45355</v>
      </c>
      <c r="H25" s="82">
        <f t="shared" si="16"/>
        <v>70.5</v>
      </c>
      <c r="I25" s="82">
        <f t="shared" si="13"/>
        <v>71</v>
      </c>
      <c r="J25" s="124">
        <f>'[2]SPEC SHEET'!Q27</f>
        <v>73</v>
      </c>
      <c r="K25" s="82">
        <f t="shared" si="14"/>
        <v>75</v>
      </c>
      <c r="L25" s="82">
        <f t="shared" ref="L25:N25" si="21">K25+2.25</f>
        <v>77.25</v>
      </c>
      <c r="M25" s="82">
        <f t="shared" si="21"/>
        <v>79.5</v>
      </c>
      <c r="N25" s="82">
        <f t="shared" si="21"/>
        <v>81.75</v>
      </c>
      <c r="O25" s="114"/>
      <c r="P25" s="115"/>
      <c r="Q25" s="115"/>
      <c r="R25" s="121"/>
      <c r="S25" s="122"/>
      <c r="T25" s="122"/>
      <c r="U25" s="122"/>
      <c r="V25" s="121"/>
      <c r="W25" s="122"/>
      <c r="X25" s="122"/>
      <c r="Y25" s="123"/>
      <c r="Z25" s="118"/>
    </row>
    <row r="26" s="61" customFormat="1" ht="25" customHeight="1" spans="1:26">
      <c r="A26" s="76">
        <f t="shared" si="18"/>
        <v>15</v>
      </c>
      <c r="B26" s="77" t="str">
        <f>'[1]SPEC SHEET'!A28</f>
        <v>DETACHABLE SHOULDER STRAP LENGTH</v>
      </c>
      <c r="C26" s="78"/>
      <c r="D26" s="78"/>
      <c r="E26" s="79"/>
      <c r="F26" s="86" t="s">
        <v>43</v>
      </c>
      <c r="G26" s="87">
        <v>0.125</v>
      </c>
      <c r="H26" s="82">
        <f t="shared" si="16"/>
        <v>12.5</v>
      </c>
      <c r="I26" s="82">
        <f>J26-0.5</f>
        <v>13</v>
      </c>
      <c r="J26" s="124">
        <f>'[2]SPEC SHEET'!Q28</f>
        <v>13.5</v>
      </c>
      <c r="K26" s="82">
        <f t="shared" ref="K26:N26" si="22">J26+0.5</f>
        <v>14</v>
      </c>
      <c r="L26" s="82">
        <f t="shared" si="22"/>
        <v>14.5</v>
      </c>
      <c r="M26" s="82">
        <f t="shared" si="22"/>
        <v>15</v>
      </c>
      <c r="N26" s="82">
        <f t="shared" si="22"/>
        <v>15.5</v>
      </c>
      <c r="O26" s="114"/>
      <c r="P26" s="115"/>
      <c r="Q26" s="115"/>
      <c r="R26" s="121"/>
      <c r="S26" s="122"/>
      <c r="T26" s="121"/>
      <c r="U26" s="122"/>
      <c r="V26" s="121"/>
      <c r="W26" s="122"/>
      <c r="X26" s="122"/>
      <c r="Y26" s="123"/>
      <c r="Z26" s="118"/>
    </row>
    <row r="27" s="61" customFormat="1" ht="25" customHeight="1" spans="1:26">
      <c r="A27" s="76">
        <f t="shared" si="18"/>
        <v>16</v>
      </c>
      <c r="B27" s="77" t="str">
        <f>'[1]SPEC SHEET'!A29</f>
        <v>DETACHABLE SHOULDER STRAP WIDTH</v>
      </c>
      <c r="C27" s="78"/>
      <c r="D27" s="78"/>
      <c r="E27" s="79"/>
      <c r="F27" s="86" t="s">
        <v>44</v>
      </c>
      <c r="G27" s="87">
        <v>0.125</v>
      </c>
      <c r="H27" s="82">
        <f t="shared" ref="H27:H32" si="23">I27</f>
        <v>0.25</v>
      </c>
      <c r="I27" s="82">
        <f t="shared" ref="I27:I29" si="24">J27</f>
        <v>0.25</v>
      </c>
      <c r="J27" s="124">
        <f>'[2]SPEC SHEET'!Q29</f>
        <v>0.25</v>
      </c>
      <c r="K27" s="82">
        <f t="shared" ref="K27:N27" si="25">J27</f>
        <v>0.25</v>
      </c>
      <c r="L27" s="82">
        <f t="shared" si="25"/>
        <v>0.25</v>
      </c>
      <c r="M27" s="82">
        <f t="shared" si="25"/>
        <v>0.25</v>
      </c>
      <c r="N27" s="82">
        <f t="shared" si="25"/>
        <v>0.25</v>
      </c>
      <c r="O27" s="114"/>
      <c r="P27" s="115"/>
      <c r="Q27" s="115"/>
      <c r="R27" s="121"/>
      <c r="S27" s="122"/>
      <c r="T27" s="122"/>
      <c r="U27" s="122"/>
      <c r="V27" s="121"/>
      <c r="W27" s="122"/>
      <c r="X27" s="122"/>
      <c r="Y27" s="123"/>
      <c r="Z27" s="118"/>
    </row>
    <row r="28" s="61" customFormat="1" ht="25" customHeight="1" spans="1:26">
      <c r="A28" s="76">
        <f t="shared" si="18"/>
        <v>17</v>
      </c>
      <c r="B28" s="77" t="str">
        <f>'[1]SPEC SHEET'!A30</f>
        <v>STRAP ADJUSTABLE OVERLAP LENGTH</v>
      </c>
      <c r="C28" s="78"/>
      <c r="D28" s="78"/>
      <c r="E28" s="79"/>
      <c r="F28" s="86" t="s">
        <v>45</v>
      </c>
      <c r="G28" s="87">
        <v>0.25</v>
      </c>
      <c r="H28" s="82">
        <f t="shared" si="23"/>
        <v>2</v>
      </c>
      <c r="I28" s="82">
        <f t="shared" si="24"/>
        <v>2</v>
      </c>
      <c r="J28" s="124">
        <f>'[2]SPEC SHEET'!Q30</f>
        <v>2</v>
      </c>
      <c r="K28" s="82">
        <f t="shared" ref="K28:N28" si="26">J28</f>
        <v>2</v>
      </c>
      <c r="L28" s="82">
        <f t="shared" si="26"/>
        <v>2</v>
      </c>
      <c r="M28" s="82">
        <f t="shared" si="26"/>
        <v>2</v>
      </c>
      <c r="N28" s="82">
        <f t="shared" si="26"/>
        <v>2</v>
      </c>
      <c r="O28" s="114"/>
      <c r="P28" s="115"/>
      <c r="Q28" s="115"/>
      <c r="R28" s="121"/>
      <c r="S28" s="122"/>
      <c r="T28" s="122"/>
      <c r="U28" s="122"/>
      <c r="V28" s="121"/>
      <c r="W28" s="122"/>
      <c r="X28" s="122"/>
      <c r="Y28" s="123"/>
      <c r="Z28" s="118"/>
    </row>
    <row r="29" s="61" customFormat="1" ht="25" customHeight="1" spans="1:26">
      <c r="A29" s="76">
        <f t="shared" si="18"/>
        <v>18</v>
      </c>
      <c r="B29" s="77" t="str">
        <f>'[1]SPEC SHEET'!A31</f>
        <v>ZIPPER LENGTH</v>
      </c>
      <c r="C29" s="78"/>
      <c r="D29" s="78"/>
      <c r="E29" s="79"/>
      <c r="F29" s="86" t="s">
        <v>46</v>
      </c>
      <c r="G29" s="87">
        <v>0.25</v>
      </c>
      <c r="H29" s="82">
        <f>I29-0.5</f>
        <v>11.75</v>
      </c>
      <c r="I29" s="82">
        <f t="shared" si="24"/>
        <v>12.25</v>
      </c>
      <c r="J29" s="124">
        <f>'[2]SPEC SHEET'!Q31</f>
        <v>12.25</v>
      </c>
      <c r="K29" s="82">
        <f t="shared" ref="K29:N29" si="27">J29+0.5</f>
        <v>12.75</v>
      </c>
      <c r="L29" s="82">
        <f>K29</f>
        <v>12.75</v>
      </c>
      <c r="M29" s="82">
        <f t="shared" si="27"/>
        <v>13.25</v>
      </c>
      <c r="N29" s="82">
        <f t="shared" si="27"/>
        <v>13.75</v>
      </c>
      <c r="O29" s="114"/>
      <c r="P29" s="115"/>
      <c r="Q29" s="115"/>
      <c r="R29" s="121"/>
      <c r="S29" s="122"/>
      <c r="T29" s="121"/>
      <c r="U29" s="122"/>
      <c r="V29" s="121"/>
      <c r="W29" s="122"/>
      <c r="X29" s="122"/>
      <c r="Y29" s="123"/>
      <c r="Z29" s="118"/>
    </row>
    <row r="30" s="61" customFormat="1" ht="25" customHeight="1" spans="1:26">
      <c r="A30" s="76">
        <f t="shared" si="18"/>
        <v>19</v>
      </c>
      <c r="B30" s="77" t="str">
        <f>'[1]SPEC SHEET'!A32</f>
        <v>SLIT LENGTH</v>
      </c>
      <c r="C30" s="78"/>
      <c r="D30" s="78"/>
      <c r="E30" s="79"/>
      <c r="F30" s="88" t="s">
        <v>47</v>
      </c>
      <c r="G30" s="87">
        <v>0.25</v>
      </c>
      <c r="H30" s="82">
        <f>I30-0.25</f>
        <v>29.75</v>
      </c>
      <c r="I30" s="82">
        <f>J30-0.5</f>
        <v>30</v>
      </c>
      <c r="J30" s="124">
        <f>'[2]SPEC SHEET'!Q32</f>
        <v>30.5</v>
      </c>
      <c r="K30" s="82">
        <f t="shared" ref="K30:N30" si="28">J30+0.5</f>
        <v>31</v>
      </c>
      <c r="L30" s="82">
        <f t="shared" si="28"/>
        <v>31.5</v>
      </c>
      <c r="M30" s="82">
        <f t="shared" si="28"/>
        <v>32</v>
      </c>
      <c r="N30" s="82">
        <f t="shared" si="28"/>
        <v>32.5</v>
      </c>
      <c r="O30" s="116"/>
      <c r="P30" s="117"/>
      <c r="Q30" s="117"/>
      <c r="R30" s="121"/>
      <c r="S30" s="122"/>
      <c r="T30" s="122"/>
      <c r="U30" s="122"/>
      <c r="V30" s="121"/>
      <c r="W30" s="122"/>
      <c r="X30" s="122"/>
      <c r="Y30" s="123"/>
      <c r="Z30" s="118"/>
    </row>
    <row r="31" s="61" customFormat="1" ht="25" customHeight="1" spans="1:26">
      <c r="A31" s="76">
        <f t="shared" si="18"/>
        <v>20</v>
      </c>
      <c r="B31" s="77" t="str">
        <f>'[1]SPEC SHEET'!A33</f>
        <v>BROUGHT FORWARD SIDE SEAM PLACEMENT  FROM  NATURAL FOLD-TO SLIT TOP EDGE</v>
      </c>
      <c r="C31" s="78"/>
      <c r="D31" s="78"/>
      <c r="E31" s="79"/>
      <c r="F31" s="88" t="s">
        <v>48</v>
      </c>
      <c r="G31" s="87">
        <v>0.25</v>
      </c>
      <c r="H31" s="82">
        <f t="shared" si="23"/>
        <v>4.875</v>
      </c>
      <c r="I31" s="82">
        <f>J31</f>
        <v>4.875</v>
      </c>
      <c r="J31" s="124">
        <f>'[2]SPEC SHEET'!Q33</f>
        <v>4.875</v>
      </c>
      <c r="K31" s="82">
        <f t="shared" ref="K31:N31" si="29">J31</f>
        <v>4.875</v>
      </c>
      <c r="L31" s="82">
        <f t="shared" si="29"/>
        <v>4.875</v>
      </c>
      <c r="M31" s="82">
        <f t="shared" si="29"/>
        <v>4.875</v>
      </c>
      <c r="N31" s="82">
        <f t="shared" si="29"/>
        <v>4.875</v>
      </c>
      <c r="O31" s="116"/>
      <c r="P31" s="117"/>
      <c r="Q31" s="117"/>
      <c r="R31" s="121"/>
      <c r="S31" s="122"/>
      <c r="T31" s="122"/>
      <c r="U31" s="122"/>
      <c r="V31" s="121"/>
      <c r="W31" s="122"/>
      <c r="X31" s="122"/>
      <c r="Y31" s="123"/>
      <c r="Z31" s="118"/>
    </row>
    <row r="32" s="61" customFormat="1" ht="25" customHeight="1" spans="1:26">
      <c r="A32" s="76">
        <f t="shared" si="18"/>
        <v>21</v>
      </c>
      <c r="B32" s="77" t="str">
        <f>'[1]SPEC SHEET'!A34</f>
        <v>HEM HEIGHT</v>
      </c>
      <c r="C32" s="78"/>
      <c r="D32" s="78"/>
      <c r="E32" s="79"/>
      <c r="F32" s="88" t="s">
        <v>49</v>
      </c>
      <c r="G32" s="87">
        <v>0</v>
      </c>
      <c r="H32" s="82">
        <f t="shared" si="23"/>
        <v>0.5</v>
      </c>
      <c r="I32" s="82">
        <f>J32</f>
        <v>0.5</v>
      </c>
      <c r="J32" s="124">
        <f>'[2]SPEC SHEET'!Q34</f>
        <v>0.5</v>
      </c>
      <c r="K32" s="82">
        <f t="shared" ref="K32:N32" si="30">J32</f>
        <v>0.5</v>
      </c>
      <c r="L32" s="82">
        <f t="shared" si="30"/>
        <v>0.5</v>
      </c>
      <c r="M32" s="82">
        <f t="shared" si="30"/>
        <v>0.5</v>
      </c>
      <c r="N32" s="82">
        <f t="shared" si="30"/>
        <v>0.5</v>
      </c>
      <c r="O32" s="116"/>
      <c r="P32" s="117"/>
      <c r="Q32" s="117"/>
      <c r="R32" s="121"/>
      <c r="S32" s="122"/>
      <c r="T32" s="122"/>
      <c r="U32" s="122"/>
      <c r="V32" s="121"/>
      <c r="W32" s="122"/>
      <c r="X32" s="122"/>
      <c r="Y32" s="123"/>
      <c r="Z32" s="118"/>
    </row>
    <row r="33" s="61" customFormat="1" customHeight="1" spans="2:26">
      <c r="B33" s="89"/>
      <c r="C33" s="89"/>
      <c r="D33" s="89"/>
      <c r="E33" s="89"/>
      <c r="N33" s="118"/>
      <c r="O33" s="118"/>
      <c r="P33" s="118"/>
      <c r="Q33" s="118"/>
      <c r="R33" s="118"/>
      <c r="S33" s="118"/>
      <c r="T33" s="118"/>
      <c r="U33" s="118"/>
      <c r="V33" s="118"/>
      <c r="W33" s="118"/>
      <c r="X33" s="118"/>
      <c r="Y33" s="118"/>
      <c r="Z33" s="118"/>
    </row>
    <row r="34" s="61" customFormat="1" customHeight="1" spans="14:26">
      <c r="N34" s="118"/>
      <c r="O34" s="118"/>
      <c r="P34" s="118"/>
      <c r="Q34" s="118"/>
      <c r="R34" s="118"/>
      <c r="S34" s="118"/>
      <c r="T34" s="118"/>
      <c r="U34" s="118"/>
      <c r="V34" s="118"/>
      <c r="W34" s="118"/>
      <c r="X34" s="118"/>
      <c r="Y34" s="118"/>
      <c r="Z34" s="118"/>
    </row>
    <row r="35" s="61" customFormat="1" customHeight="1" spans="14:26">
      <c r="N35" s="118"/>
      <c r="O35" s="118"/>
      <c r="P35" s="118"/>
      <c r="Q35" s="118"/>
      <c r="R35" s="118"/>
      <c r="S35" s="118"/>
      <c r="T35" s="118"/>
      <c r="U35" s="118"/>
      <c r="V35" s="118"/>
      <c r="W35" s="118"/>
      <c r="X35" s="118"/>
      <c r="Y35" s="118"/>
      <c r="Z35" s="118"/>
    </row>
    <row r="36" s="61" customFormat="1" customHeight="1" spans="14:26">
      <c r="N36" s="118"/>
      <c r="O36" s="118"/>
      <c r="P36" s="118"/>
      <c r="Q36" s="118"/>
      <c r="R36" s="118"/>
      <c r="S36" s="118"/>
      <c r="T36" s="118"/>
      <c r="U36" s="118"/>
      <c r="V36" s="118"/>
      <c r="W36" s="118"/>
      <c r="X36" s="118"/>
      <c r="Y36" s="118"/>
      <c r="Z36" s="118"/>
    </row>
    <row r="37" s="61" customFormat="1" customHeight="1" spans="14:26">
      <c r="N37" s="118"/>
      <c r="O37" s="118"/>
      <c r="P37" s="118"/>
      <c r="Q37" s="118"/>
      <c r="R37" s="118"/>
      <c r="S37" s="118"/>
      <c r="T37" s="118"/>
      <c r="U37" s="118"/>
      <c r="V37" s="118"/>
      <c r="W37" s="118"/>
      <c r="X37" s="118"/>
      <c r="Y37" s="118"/>
      <c r="Z37" s="118"/>
    </row>
    <row r="38" s="61" customFormat="1" customHeight="1" spans="14:26">
      <c r="N38" s="118"/>
      <c r="O38" s="118"/>
      <c r="P38" s="118"/>
      <c r="Q38" s="118"/>
      <c r="R38" s="118"/>
      <c r="S38" s="118"/>
      <c r="T38" s="118"/>
      <c r="U38" s="118"/>
      <c r="V38" s="118"/>
      <c r="W38" s="118"/>
      <c r="X38" s="118"/>
      <c r="Y38" s="118"/>
      <c r="Z38" s="118"/>
    </row>
    <row r="39" s="61" customFormat="1" customHeight="1" spans="14:26">
      <c r="N39" s="118"/>
      <c r="O39" s="118"/>
      <c r="P39" s="118"/>
      <c r="Q39" s="118"/>
      <c r="R39" s="118"/>
      <c r="S39" s="118"/>
      <c r="T39" s="118"/>
      <c r="U39" s="118"/>
      <c r="V39" s="118"/>
      <c r="W39" s="118"/>
      <c r="X39" s="118"/>
      <c r="Y39" s="118"/>
      <c r="Z39" s="118"/>
    </row>
    <row r="40" s="61" customFormat="1" customHeight="1" spans="14:26">
      <c r="N40" s="118"/>
      <c r="O40" s="118"/>
      <c r="P40" s="118"/>
      <c r="Q40" s="118"/>
      <c r="R40" s="118"/>
      <c r="S40" s="118"/>
      <c r="T40" s="118"/>
      <c r="U40" s="118"/>
      <c r="V40" s="118"/>
      <c r="W40" s="118"/>
      <c r="X40" s="118"/>
      <c r="Y40" s="118"/>
      <c r="Z40" s="118"/>
    </row>
    <row r="41" s="61" customFormat="1" customHeight="1" spans="14:26">
      <c r="N41" s="118"/>
      <c r="O41" s="118"/>
      <c r="P41" s="118"/>
      <c r="Q41" s="118"/>
      <c r="R41" s="118"/>
      <c r="S41" s="118"/>
      <c r="T41" s="118"/>
      <c r="U41" s="118"/>
      <c r="V41" s="118"/>
      <c r="W41" s="118"/>
      <c r="X41" s="118"/>
      <c r="Y41" s="118"/>
      <c r="Z41" s="118"/>
    </row>
    <row r="42" s="61" customFormat="1" customHeight="1" spans="14:26">
      <c r="N42" s="118"/>
      <c r="O42" s="118"/>
      <c r="P42" s="118"/>
      <c r="Q42" s="118"/>
      <c r="R42" s="118"/>
      <c r="S42" s="118"/>
      <c r="T42" s="118"/>
      <c r="U42" s="118"/>
      <c r="V42" s="118"/>
      <c r="W42" s="118"/>
      <c r="X42" s="118"/>
      <c r="Y42" s="118"/>
      <c r="Z42" s="118"/>
    </row>
    <row r="43" s="61" customFormat="1" customHeight="1" spans="14:26">
      <c r="N43" s="118"/>
      <c r="O43" s="118"/>
      <c r="P43" s="118"/>
      <c r="Q43" s="118"/>
      <c r="R43" s="118"/>
      <c r="S43" s="118"/>
      <c r="T43" s="118"/>
      <c r="U43" s="118"/>
      <c r="V43" s="118"/>
      <c r="W43" s="118"/>
      <c r="X43" s="118"/>
      <c r="Y43" s="118"/>
      <c r="Z43" s="118"/>
    </row>
    <row r="44" s="61" customFormat="1" customHeight="1" spans="14:26">
      <c r="N44" s="118"/>
      <c r="O44" s="118"/>
      <c r="P44" s="118"/>
      <c r="Q44" s="118"/>
      <c r="R44" s="118"/>
      <c r="S44" s="118"/>
      <c r="T44" s="118"/>
      <c r="U44" s="118"/>
      <c r="V44" s="118"/>
      <c r="W44" s="118"/>
      <c r="X44" s="118"/>
      <c r="Y44" s="118"/>
      <c r="Z44" s="118"/>
    </row>
  </sheetData>
  <mergeCells count="76">
    <mergeCell ref="A1:D1"/>
    <mergeCell ref="G1:H1"/>
    <mergeCell ref="I1:J1"/>
    <mergeCell ref="K1:N1"/>
    <mergeCell ref="A2:B2"/>
    <mergeCell ref="E2:G2"/>
    <mergeCell ref="A3:B3"/>
    <mergeCell ref="E3:G3"/>
    <mergeCell ref="A4:B4"/>
    <mergeCell ref="E4:G4"/>
    <mergeCell ref="A5:B5"/>
    <mergeCell ref="E5:G5"/>
    <mergeCell ref="A6:B6"/>
    <mergeCell ref="E6:G6"/>
    <mergeCell ref="B9:E9"/>
    <mergeCell ref="O9:Q9"/>
    <mergeCell ref="B10:E10"/>
    <mergeCell ref="B11:E11"/>
    <mergeCell ref="O11:Q11"/>
    <mergeCell ref="B12:E12"/>
    <mergeCell ref="B13:E13"/>
    <mergeCell ref="O13:Q13"/>
    <mergeCell ref="B14:E14"/>
    <mergeCell ref="B15:E15"/>
    <mergeCell ref="O15:Q15"/>
    <mergeCell ref="B16:E16"/>
    <mergeCell ref="O16:Q16"/>
    <mergeCell ref="B17:E17"/>
    <mergeCell ref="O17:Q17"/>
    <mergeCell ref="B18:E18"/>
    <mergeCell ref="O18:Q18"/>
    <mergeCell ref="B19:E19"/>
    <mergeCell ref="O19:Q19"/>
    <mergeCell ref="B20:E20"/>
    <mergeCell ref="O20:Q20"/>
    <mergeCell ref="B21:E21"/>
    <mergeCell ref="B22:E22"/>
    <mergeCell ref="O22:Q22"/>
    <mergeCell ref="B23:E23"/>
    <mergeCell ref="O23:Q23"/>
    <mergeCell ref="B24:E24"/>
    <mergeCell ref="O24:Q24"/>
    <mergeCell ref="B25:E25"/>
    <mergeCell ref="O25:Q25"/>
    <mergeCell ref="B26:E26"/>
    <mergeCell ref="O26:Q26"/>
    <mergeCell ref="B27:E27"/>
    <mergeCell ref="O27:Q27"/>
    <mergeCell ref="B28:E28"/>
    <mergeCell ref="O28:Q28"/>
    <mergeCell ref="B29:E29"/>
    <mergeCell ref="O29:Q29"/>
    <mergeCell ref="B30:E30"/>
    <mergeCell ref="O30:Q30"/>
    <mergeCell ref="B31:E31"/>
    <mergeCell ref="O31:Q31"/>
    <mergeCell ref="B32:E32"/>
    <mergeCell ref="O32:Q32"/>
    <mergeCell ref="B33:E33"/>
    <mergeCell ref="B34:E34"/>
    <mergeCell ref="B35:E35"/>
    <mergeCell ref="B36:E36"/>
    <mergeCell ref="B37:E37"/>
    <mergeCell ref="G7:G8"/>
    <mergeCell ref="H7:H8"/>
    <mergeCell ref="I7:I8"/>
    <mergeCell ref="J7:J8"/>
    <mergeCell ref="K7:K8"/>
    <mergeCell ref="L7:L8"/>
    <mergeCell ref="M7:M8"/>
    <mergeCell ref="N7:N8"/>
    <mergeCell ref="H2:J4"/>
    <mergeCell ref="K2:N4"/>
    <mergeCell ref="H5:J6"/>
    <mergeCell ref="K5:N6"/>
    <mergeCell ref="B7:E8"/>
  </mergeCells>
  <conditionalFormatting sqref="K12">
    <cfRule type="notContainsBlanks" dxfId="0" priority="4">
      <formula>LEN(TRIM(K12))&gt;0</formula>
    </cfRule>
  </conditionalFormatting>
  <conditionalFormatting sqref="K13">
    <cfRule type="notContainsBlanks" dxfId="0" priority="3">
      <formula>LEN(TRIM(K13))&gt;0</formula>
    </cfRule>
  </conditionalFormatting>
  <conditionalFormatting sqref="K14">
    <cfRule type="notContainsBlanks" dxfId="0" priority="2">
      <formula>LEN(TRIM(K14))&gt;0</formula>
    </cfRule>
  </conditionalFormatting>
  <conditionalFormatting sqref="K15">
    <cfRule type="notContainsBlanks" dxfId="0" priority="1">
      <formula>LEN(TRIM(K15))&gt;0</formula>
    </cfRule>
  </conditionalFormatting>
  <conditionalFormatting sqref="O9:O32">
    <cfRule type="notContainsBlanks" dxfId="0" priority="13">
      <formula>LEN(TRIM(O9))&gt;0</formula>
    </cfRule>
  </conditionalFormatting>
  <conditionalFormatting sqref="S9:S32">
    <cfRule type="notContainsBlanks" dxfId="0" priority="12">
      <formula>LEN(TRIM(S9))&gt;0</formula>
    </cfRule>
  </conditionalFormatting>
  <conditionalFormatting sqref="W9:W32">
    <cfRule type="notContainsBlanks" dxfId="0" priority="11">
      <formula>LEN(TRIM(W9))&gt;0</formula>
    </cfRule>
  </conditionalFormatting>
  <conditionalFormatting sqref="K9:K11 K16:K32">
    <cfRule type="notContainsBlanks" dxfId="0" priority="5">
      <formula>LEN(TRIM(K9))&gt;0</formula>
    </cfRule>
  </conditionalFormatting>
  <pageMargins left="0.7" right="0.7" top="0.75" bottom="0.75" header="0.3" footer="0.3"/>
  <pageSetup paperSize="9" scale="63" fitToHeight="0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44"/>
  <sheetViews>
    <sheetView view="pageBreakPreview" zoomScale="55" zoomScaleNormal="85" workbookViewId="0">
      <selection activeCell="B9" sqref="B9:E24"/>
    </sheetView>
  </sheetViews>
  <sheetFormatPr defaultColWidth="12.6637168141593" defaultRowHeight="15.75" customHeight="1"/>
  <cols>
    <col min="1" max="1" width="4.16814159292035" style="61" customWidth="1"/>
    <col min="2" max="2" width="16.3362831858407" style="61" customWidth="1"/>
    <col min="3" max="3" width="25.1681415929204" style="61" customWidth="1"/>
    <col min="4" max="4" width="20.3362831858407" style="61" customWidth="1"/>
    <col min="5" max="5" width="19.1681415929204" style="61" customWidth="1"/>
    <col min="6" max="6" width="54.6194690265487" style="61" customWidth="1"/>
    <col min="7" max="7" width="11.6902654867257" style="61" customWidth="1"/>
    <col min="8" max="8" width="8.66371681415929" style="61" hidden="1" customWidth="1"/>
    <col min="9" max="9" width="10" style="61" customWidth="1"/>
    <col min="10" max="10" width="11.3362831858407" style="61" customWidth="1"/>
    <col min="11" max="11" width="9.83185840707965" style="61" customWidth="1"/>
    <col min="12" max="12" width="9.66371681415929" style="61" customWidth="1"/>
    <col min="13" max="13" width="10.5044247787611" style="61" customWidth="1"/>
    <col min="14" max="14" width="12.7964601769912" style="61" customWidth="1"/>
    <col min="15" max="15" width="5.66371681415929" style="61" customWidth="1"/>
    <col min="16" max="18" width="8.66371681415929" style="61" customWidth="1"/>
    <col min="19" max="19" width="5.50442477876106" style="61" customWidth="1"/>
    <col min="20" max="20" width="8.66371681415929" style="61" customWidth="1"/>
    <col min="21" max="22" width="8.50442477876106" style="61" customWidth="1"/>
    <col min="23" max="23" width="6.66371681415929" style="61" customWidth="1"/>
    <col min="24" max="24" width="10.1681415929204" style="61" customWidth="1"/>
    <col min="25" max="25" width="28.6637168141593" style="61" customWidth="1"/>
    <col min="26" max="16384" width="12.6637168141593" style="61"/>
  </cols>
  <sheetData>
    <row r="1" s="61" customFormat="1" ht="30" customHeight="1" spans="1:26">
      <c r="A1" s="62" t="s">
        <v>0</v>
      </c>
      <c r="B1" s="62"/>
      <c r="C1" s="62"/>
      <c r="D1" s="62"/>
      <c r="E1" s="63" t="s">
        <v>1</v>
      </c>
      <c r="F1" s="63"/>
      <c r="G1" s="64" t="str">
        <f>'[1]Style Summary Cover Page'!E1</f>
        <v>BG5269</v>
      </c>
      <c r="H1" s="64"/>
      <c r="I1" s="63" t="s">
        <v>2</v>
      </c>
      <c r="J1" s="63"/>
      <c r="K1" s="90"/>
      <c r="L1" s="90"/>
      <c r="M1" s="90"/>
      <c r="N1" s="90"/>
      <c r="O1" s="91"/>
      <c r="P1" s="91"/>
      <c r="Q1" s="91"/>
      <c r="R1" s="91"/>
      <c r="S1" s="91"/>
      <c r="T1" s="91"/>
      <c r="U1" s="91"/>
      <c r="V1" s="91"/>
      <c r="W1" s="91"/>
      <c r="X1" s="91"/>
      <c r="Y1" s="118"/>
      <c r="Z1" s="118"/>
    </row>
    <row r="2" s="61" customFormat="1" customHeight="1" spans="1:26">
      <c r="A2" s="65" t="s">
        <v>3</v>
      </c>
      <c r="B2" s="65"/>
      <c r="C2" s="66" t="str">
        <f>'[1]Style Summary Cover Page'!B2</f>
        <v>ANNE DRESS</v>
      </c>
      <c r="D2" s="67" t="s">
        <v>4</v>
      </c>
      <c r="E2" s="68" t="str">
        <f>'[1]Style Summary Cover Page'!D2</f>
        <v>SARAH PUNTER</v>
      </c>
      <c r="F2" s="68"/>
      <c r="G2" s="68"/>
      <c r="H2" s="69" t="s">
        <v>5</v>
      </c>
      <c r="I2" s="69"/>
      <c r="J2" s="69"/>
      <c r="K2" s="92" t="s">
        <v>6</v>
      </c>
      <c r="L2" s="92"/>
      <c r="M2" s="92"/>
      <c r="N2" s="92"/>
      <c r="O2" s="93"/>
      <c r="P2" s="93"/>
      <c r="Q2" s="93"/>
      <c r="R2" s="93"/>
      <c r="S2" s="93"/>
      <c r="T2" s="93"/>
      <c r="U2" s="93"/>
      <c r="V2" s="93"/>
      <c r="W2" s="93"/>
      <c r="X2" s="93"/>
      <c r="Y2" s="118"/>
      <c r="Z2" s="118"/>
    </row>
    <row r="3" s="61" customFormat="1" customHeight="1" spans="1:26">
      <c r="A3" s="65" t="s">
        <v>7</v>
      </c>
      <c r="B3" s="65"/>
      <c r="C3" s="70">
        <f>'[1]Style Summary Cover Page'!B3</f>
        <v>45526</v>
      </c>
      <c r="D3" s="67" t="s">
        <v>8</v>
      </c>
      <c r="E3" s="68" t="str">
        <f>'[1]Style Summary Cover Page'!D3</f>
        <v>SOPHIA S</v>
      </c>
      <c r="F3" s="68"/>
      <c r="G3" s="68"/>
      <c r="H3" s="69"/>
      <c r="I3" s="69"/>
      <c r="J3" s="69"/>
      <c r="K3" s="92"/>
      <c r="L3" s="92"/>
      <c r="M3" s="92"/>
      <c r="N3" s="92"/>
      <c r="O3" s="93"/>
      <c r="P3" s="93"/>
      <c r="Q3" s="93"/>
      <c r="R3" s="93"/>
      <c r="S3" s="93"/>
      <c r="T3" s="93"/>
      <c r="U3" s="93"/>
      <c r="V3" s="93"/>
      <c r="W3" s="93"/>
      <c r="X3" s="93"/>
      <c r="Y3" s="118"/>
      <c r="Z3" s="118"/>
    </row>
    <row r="4" s="61" customFormat="1" customHeight="1" spans="1:26">
      <c r="A4" s="65" t="s">
        <v>9</v>
      </c>
      <c r="B4" s="65"/>
      <c r="C4" s="66" t="str">
        <f>'[1]Style Summary Cover Page'!B4</f>
        <v>FALL 25</v>
      </c>
      <c r="D4" s="67" t="s">
        <v>10</v>
      </c>
      <c r="E4" s="68" t="str">
        <f>'[1]Style Summary Cover Page'!D4</f>
        <v>SEAN</v>
      </c>
      <c r="F4" s="68"/>
      <c r="G4" s="68"/>
      <c r="H4" s="69"/>
      <c r="I4" s="69"/>
      <c r="J4" s="69"/>
      <c r="K4" s="92"/>
      <c r="L4" s="92"/>
      <c r="M4" s="92"/>
      <c r="N4" s="92"/>
      <c r="O4" s="93"/>
      <c r="P4" s="93"/>
      <c r="Q4" s="93"/>
      <c r="R4" s="93"/>
      <c r="S4" s="93"/>
      <c r="T4" s="93"/>
      <c r="U4" s="93"/>
      <c r="V4" s="93"/>
      <c r="W4" s="93"/>
      <c r="X4" s="93"/>
      <c r="Y4" s="118"/>
      <c r="Z4" s="118"/>
    </row>
    <row r="5" s="61" customFormat="1" customHeight="1" spans="1:26">
      <c r="A5" s="65" t="s">
        <v>11</v>
      </c>
      <c r="B5" s="65"/>
      <c r="C5" s="66" t="str">
        <f>'[1]Style Summary Cover Page'!B5</f>
        <v>XS-XXL</v>
      </c>
      <c r="D5" s="67" t="s">
        <v>12</v>
      </c>
      <c r="E5" s="68" t="str">
        <f>'[1]Style Summary Cover Page'!D5</f>
        <v>ANY AVAILABLE</v>
      </c>
      <c r="F5" s="68"/>
      <c r="G5" s="68"/>
      <c r="H5" s="69" t="s">
        <v>13</v>
      </c>
      <c r="I5" s="69"/>
      <c r="J5" s="69"/>
      <c r="K5" s="94" t="s">
        <v>14</v>
      </c>
      <c r="L5" s="95"/>
      <c r="M5" s="95"/>
      <c r="N5" s="96"/>
      <c r="O5" s="93"/>
      <c r="P5" s="93"/>
      <c r="Q5" s="93"/>
      <c r="R5" s="93"/>
      <c r="S5" s="93"/>
      <c r="T5" s="93"/>
      <c r="U5" s="93"/>
      <c r="V5" s="93"/>
      <c r="W5" s="93"/>
      <c r="X5" s="93"/>
      <c r="Y5" s="118"/>
      <c r="Z5" s="118"/>
    </row>
    <row r="6" s="61" customFormat="1" customHeight="1" spans="1:26">
      <c r="A6" s="65" t="s">
        <v>15</v>
      </c>
      <c r="B6" s="65"/>
      <c r="C6" s="66" t="str">
        <f>'[1]Style Summary Cover Page'!B6</f>
        <v>SMALL</v>
      </c>
      <c r="D6" s="67" t="s">
        <v>16</v>
      </c>
      <c r="E6" s="68" t="str">
        <f>'[1]Style Summary Cover Page'!D6</f>
        <v>VELVET</v>
      </c>
      <c r="F6" s="68"/>
      <c r="G6" s="68"/>
      <c r="H6" s="69"/>
      <c r="I6" s="69"/>
      <c r="J6" s="69"/>
      <c r="K6" s="97"/>
      <c r="L6" s="98"/>
      <c r="M6" s="98"/>
      <c r="N6" s="99"/>
      <c r="O6" s="93"/>
      <c r="P6" s="93"/>
      <c r="Q6" s="93"/>
      <c r="R6" s="93"/>
      <c r="S6" s="93"/>
      <c r="T6" s="93"/>
      <c r="U6" s="93"/>
      <c r="V6" s="93"/>
      <c r="W6" s="93"/>
      <c r="X6" s="119"/>
      <c r="Y6" s="118"/>
      <c r="Z6" s="118"/>
    </row>
    <row r="7" s="61" customFormat="1" customHeight="1" spans="1:26">
      <c r="A7" s="71"/>
      <c r="B7" s="72" t="s">
        <v>17</v>
      </c>
      <c r="C7" s="73"/>
      <c r="D7" s="73"/>
      <c r="E7" s="73"/>
      <c r="F7" s="73"/>
      <c r="G7" s="74" t="s">
        <v>18</v>
      </c>
      <c r="H7" s="74" t="s">
        <v>19</v>
      </c>
      <c r="I7" s="100" t="s">
        <v>20</v>
      </c>
      <c r="J7" s="101" t="s">
        <v>21</v>
      </c>
      <c r="K7" s="102" t="s">
        <v>22</v>
      </c>
      <c r="L7" s="100" t="s">
        <v>23</v>
      </c>
      <c r="M7" s="100" t="s">
        <v>24</v>
      </c>
      <c r="N7" s="100" t="s">
        <v>25</v>
      </c>
      <c r="O7" s="103"/>
      <c r="P7" s="103"/>
      <c r="Q7" s="120"/>
      <c r="R7" s="103"/>
      <c r="S7" s="103"/>
      <c r="T7" s="103"/>
      <c r="U7" s="120"/>
      <c r="V7" s="103"/>
      <c r="W7" s="103"/>
      <c r="X7" s="120"/>
      <c r="Y7" s="106"/>
      <c r="Z7" s="118"/>
    </row>
    <row r="8" s="61" customFormat="1" ht="15" customHeight="1" spans="1:26">
      <c r="A8" s="71"/>
      <c r="B8" s="73"/>
      <c r="C8" s="73"/>
      <c r="D8" s="73"/>
      <c r="E8" s="73"/>
      <c r="F8" s="73"/>
      <c r="G8" s="75"/>
      <c r="H8" s="75"/>
      <c r="I8" s="104"/>
      <c r="J8" s="104"/>
      <c r="K8" s="104"/>
      <c r="L8" s="104"/>
      <c r="M8" s="104"/>
      <c r="N8" s="104"/>
      <c r="O8" s="105"/>
      <c r="P8" s="106"/>
      <c r="Q8" s="106"/>
      <c r="R8" s="106"/>
      <c r="S8" s="105"/>
      <c r="T8" s="106"/>
      <c r="U8" s="106"/>
      <c r="V8" s="106"/>
      <c r="W8" s="105"/>
      <c r="X8" s="106"/>
      <c r="Y8" s="106"/>
      <c r="Z8" s="118"/>
    </row>
    <row r="9" s="61" customFormat="1" ht="25" customHeight="1" spans="1:26">
      <c r="A9" s="76">
        <v>1</v>
      </c>
      <c r="B9" s="77" t="str">
        <f>'[1]SPEC SHEET'!A11</f>
        <v>BODICE CENTER FRONT LENGTH TO WAIST SEAM</v>
      </c>
      <c r="C9" s="78"/>
      <c r="D9" s="78"/>
      <c r="E9" s="79"/>
      <c r="F9" s="80" t="s">
        <v>26</v>
      </c>
      <c r="G9" s="81">
        <v>44930</v>
      </c>
      <c r="H9" s="82">
        <f t="shared" ref="H9:H13" si="0">I9-0.125</f>
        <v>19.8775</v>
      </c>
      <c r="I9" s="107">
        <f>'XS-XXL'!I9*2.54</f>
        <v>20.0025</v>
      </c>
      <c r="J9" s="107">
        <f>'XS-XXL'!J9*2.54</f>
        <v>20.32</v>
      </c>
      <c r="K9" s="107">
        <f>'XS-XXL'!K9*2.54</f>
        <v>20.6375</v>
      </c>
      <c r="L9" s="107">
        <f>'XS-XXL'!L9*2.54</f>
        <v>20.955</v>
      </c>
      <c r="M9" s="107">
        <f>'XS-XXL'!M9*2.54</f>
        <v>21.2725</v>
      </c>
      <c r="N9" s="107">
        <f>'XS-XXL'!N9*2.54</f>
        <v>21.59</v>
      </c>
      <c r="O9" s="108"/>
      <c r="P9" s="109"/>
      <c r="Q9" s="109"/>
      <c r="R9" s="121"/>
      <c r="S9" s="122"/>
      <c r="T9" s="122"/>
      <c r="U9" s="122"/>
      <c r="V9" s="121"/>
      <c r="W9" s="122"/>
      <c r="X9" s="122"/>
      <c r="Y9" s="123"/>
      <c r="Z9" s="118"/>
    </row>
    <row r="10" s="61" customFormat="1" ht="25" customHeight="1" spans="1:26">
      <c r="A10" s="76">
        <f>A9+1</f>
        <v>2</v>
      </c>
      <c r="B10" s="77" t="str">
        <f>'[1]SPEC SHEET'!A12</f>
        <v>BODICE CENTER FRONT LENGTH TO WAIST SEAM (SHELL ONLY)</v>
      </c>
      <c r="C10" s="78"/>
      <c r="D10" s="78"/>
      <c r="E10" s="79"/>
      <c r="F10" s="80" t="s">
        <v>27</v>
      </c>
      <c r="G10" s="81">
        <v>44930</v>
      </c>
      <c r="H10" s="82"/>
      <c r="I10" s="107">
        <f>'XS-XXL'!I10*2.54</f>
        <v>19.05</v>
      </c>
      <c r="J10" s="107">
        <f>'XS-XXL'!J10*2.54</f>
        <v>19.3675</v>
      </c>
      <c r="K10" s="107">
        <f>'XS-XXL'!K10*2.54</f>
        <v>19.685</v>
      </c>
      <c r="L10" s="107">
        <f>'XS-XXL'!L10*2.54</f>
        <v>20.0025</v>
      </c>
      <c r="M10" s="107">
        <f>'XS-XXL'!M10*2.54</f>
        <v>20.32</v>
      </c>
      <c r="N10" s="107">
        <f>'XS-XXL'!N10*2.54</f>
        <v>20.6375</v>
      </c>
      <c r="O10" s="108"/>
      <c r="P10" s="109"/>
      <c r="Q10" s="109"/>
      <c r="R10" s="121"/>
      <c r="S10" s="122"/>
      <c r="T10" s="122"/>
      <c r="U10" s="122"/>
      <c r="V10" s="121"/>
      <c r="W10" s="122"/>
      <c r="X10" s="122"/>
      <c r="Y10" s="123"/>
      <c r="Z10" s="118"/>
    </row>
    <row r="11" s="61" customFormat="1" ht="25" customHeight="1" spans="1:26">
      <c r="A11" s="76">
        <f>A10+1</f>
        <v>3</v>
      </c>
      <c r="B11" s="77" t="str">
        <f>'[1]SPEC SHEET'!A13</f>
        <v>FRONT PRINCESS SEAM LENGTH ALONG SEAM (SHELL ONLY)</v>
      </c>
      <c r="C11" s="78"/>
      <c r="D11" s="78"/>
      <c r="E11" s="79"/>
      <c r="F11" s="83" t="s">
        <v>28</v>
      </c>
      <c r="G11" s="81">
        <v>44930</v>
      </c>
      <c r="H11" s="82">
        <f t="shared" si="0"/>
        <v>20.83</v>
      </c>
      <c r="I11" s="107">
        <f>'XS-XXL'!I11*2.54</f>
        <v>20.955</v>
      </c>
      <c r="J11" s="107">
        <f>'XS-XXL'!J11*2.54</f>
        <v>21.59</v>
      </c>
      <c r="K11" s="107">
        <f>'XS-XXL'!K11*2.54</f>
        <v>22.225</v>
      </c>
      <c r="L11" s="107">
        <f>'XS-XXL'!L11*2.54</f>
        <v>22.86</v>
      </c>
      <c r="M11" s="107">
        <f>'XS-XXL'!M11*2.54</f>
        <v>23.495</v>
      </c>
      <c r="N11" s="107">
        <f>'XS-XXL'!N11*2.54</f>
        <v>24.13</v>
      </c>
      <c r="O11" s="110"/>
      <c r="P11" s="111"/>
      <c r="Q11" s="111"/>
      <c r="R11" s="121"/>
      <c r="S11" s="122"/>
      <c r="T11" s="122"/>
      <c r="U11" s="122"/>
      <c r="V11" s="121"/>
      <c r="W11" s="122"/>
      <c r="X11" s="122"/>
      <c r="Y11" s="123"/>
      <c r="Z11" s="118"/>
    </row>
    <row r="12" s="61" customFormat="1" ht="25" customHeight="1" spans="1:26">
      <c r="A12" s="76"/>
      <c r="B12" s="77" t="str">
        <f>'[1]SPEC SHEET'!A14</f>
        <v>BODICE SIDE SEAM LENGTH TO WAIST SEAM</v>
      </c>
      <c r="C12" s="78"/>
      <c r="D12" s="78"/>
      <c r="E12" s="79"/>
      <c r="F12" s="83" t="s">
        <v>29</v>
      </c>
      <c r="G12" s="81">
        <v>44930</v>
      </c>
      <c r="H12" s="82"/>
      <c r="I12" s="107">
        <f>'XS-XXL'!I12*2.54</f>
        <v>16.8275</v>
      </c>
      <c r="J12" s="107">
        <f>'XS-XXL'!J12*2.54</f>
        <v>17.145</v>
      </c>
      <c r="K12" s="107">
        <f>'XS-XXL'!K12*2.54</f>
        <v>17.4625</v>
      </c>
      <c r="L12" s="107">
        <f>'XS-XXL'!L12*2.54</f>
        <v>17.78</v>
      </c>
      <c r="M12" s="107">
        <f>'XS-XXL'!M12*2.54</f>
        <v>18.0975</v>
      </c>
      <c r="N12" s="107">
        <f>'XS-XXL'!N12*2.54</f>
        <v>18.415</v>
      </c>
      <c r="O12" s="110"/>
      <c r="P12" s="111"/>
      <c r="Q12" s="111"/>
      <c r="R12" s="121"/>
      <c r="S12" s="122"/>
      <c r="T12" s="122"/>
      <c r="U12" s="122"/>
      <c r="V12" s="121"/>
      <c r="W12" s="122"/>
      <c r="X12" s="122"/>
      <c r="Y12" s="123"/>
      <c r="Z12" s="118"/>
    </row>
    <row r="13" s="61" customFormat="1" ht="25" customHeight="1" spans="1:26">
      <c r="A13" s="76">
        <f>A11+1</f>
        <v>4</v>
      </c>
      <c r="B13" s="77" t="str">
        <f>'[1]SPEC SHEET'!A15</f>
        <v>BODICE SIDE SEAM LENGTH TO WAIST SEAM (SHELL ONLY)</v>
      </c>
      <c r="C13" s="78"/>
      <c r="D13" s="78"/>
      <c r="E13" s="79"/>
      <c r="F13" s="83" t="s">
        <v>30</v>
      </c>
      <c r="G13" s="81">
        <v>44930</v>
      </c>
      <c r="H13" s="82">
        <f t="shared" si="0"/>
        <v>16.0675</v>
      </c>
      <c r="I13" s="107">
        <f>'XS-XXL'!I13*2.54</f>
        <v>16.1925</v>
      </c>
      <c r="J13" s="107">
        <f>'XS-XXL'!J13*2.54</f>
        <v>16.51</v>
      </c>
      <c r="K13" s="107">
        <f>'XS-XXL'!K13*2.54</f>
        <v>16.8275</v>
      </c>
      <c r="L13" s="107">
        <f>'XS-XXL'!L13*2.54</f>
        <v>17.145</v>
      </c>
      <c r="M13" s="107">
        <f>'XS-XXL'!M13*2.54</f>
        <v>17.4625</v>
      </c>
      <c r="N13" s="107">
        <f>'XS-XXL'!N13*2.54</f>
        <v>17.78</v>
      </c>
      <c r="O13" s="110"/>
      <c r="P13" s="111"/>
      <c r="Q13" s="111"/>
      <c r="R13" s="121"/>
      <c r="S13" s="122"/>
      <c r="T13" s="122"/>
      <c r="U13" s="122"/>
      <c r="V13" s="121"/>
      <c r="W13" s="122"/>
      <c r="X13" s="122"/>
      <c r="Y13" s="123"/>
      <c r="Z13" s="118"/>
    </row>
    <row r="14" s="61" customFormat="1" ht="25" customHeight="1" spans="1:26">
      <c r="A14" s="76"/>
      <c r="B14" s="77" t="str">
        <f>'[1]SPEC SHEET'!A16</f>
        <v>BODICE CENTER BACK LENGTH TO WAIST SEAM</v>
      </c>
      <c r="C14" s="78"/>
      <c r="D14" s="78"/>
      <c r="E14" s="79"/>
      <c r="F14" s="83" t="s">
        <v>31</v>
      </c>
      <c r="G14" s="81">
        <v>44930</v>
      </c>
      <c r="H14" s="82"/>
      <c r="I14" s="107">
        <f>'XS-XXL'!I14*2.54</f>
        <v>15.5575</v>
      </c>
      <c r="J14" s="107">
        <f>'XS-XXL'!J14*2.54</f>
        <v>15.875</v>
      </c>
      <c r="K14" s="107">
        <f>'XS-XXL'!K14*2.54</f>
        <v>16.1925</v>
      </c>
      <c r="L14" s="107">
        <f>'XS-XXL'!L14*2.54</f>
        <v>16.51</v>
      </c>
      <c r="M14" s="107">
        <f>'XS-XXL'!M14*2.54</f>
        <v>16.8275</v>
      </c>
      <c r="N14" s="107">
        <f>'XS-XXL'!N14*2.54</f>
        <v>17.145</v>
      </c>
      <c r="O14" s="110"/>
      <c r="P14" s="111"/>
      <c r="Q14" s="111"/>
      <c r="R14" s="121"/>
      <c r="S14" s="122"/>
      <c r="T14" s="122"/>
      <c r="U14" s="122"/>
      <c r="V14" s="121"/>
      <c r="W14" s="122"/>
      <c r="X14" s="122"/>
      <c r="Y14" s="123"/>
      <c r="Z14" s="118"/>
    </row>
    <row r="15" s="61" customFormat="1" ht="25" customHeight="1" spans="1:26">
      <c r="A15" s="76">
        <f>A13+1</f>
        <v>5</v>
      </c>
      <c r="B15" s="77" t="str">
        <f>'[1]SPEC SHEET'!A17</f>
        <v>BODICE CENTER BACK LENGTH TO WAIST SEAM (SHELL ONLY)</v>
      </c>
      <c r="C15" s="78"/>
      <c r="D15" s="78"/>
      <c r="E15" s="79"/>
      <c r="F15" s="83" t="s">
        <v>32</v>
      </c>
      <c r="G15" s="81">
        <v>44930</v>
      </c>
      <c r="H15" s="82">
        <f>I15-0.125</f>
        <v>14.7975</v>
      </c>
      <c r="I15" s="107">
        <f>'XS-XXL'!I15*2.54</f>
        <v>14.9225</v>
      </c>
      <c r="J15" s="107">
        <f>'XS-XXL'!J15*2.54</f>
        <v>15.24</v>
      </c>
      <c r="K15" s="107">
        <f>'XS-XXL'!K15*2.54</f>
        <v>15.5575</v>
      </c>
      <c r="L15" s="107">
        <f>'XS-XXL'!L15*2.54</f>
        <v>15.875</v>
      </c>
      <c r="M15" s="107">
        <f>'XS-XXL'!M15*2.54</f>
        <v>16.1925</v>
      </c>
      <c r="N15" s="107">
        <f>'XS-XXL'!N15*2.54</f>
        <v>16.51</v>
      </c>
      <c r="O15" s="110"/>
      <c r="P15" s="111"/>
      <c r="Q15" s="111"/>
      <c r="R15" s="121"/>
      <c r="S15" s="122"/>
      <c r="T15" s="122"/>
      <c r="U15" s="122"/>
      <c r="V15" s="121"/>
      <c r="W15" s="122"/>
      <c r="X15" s="122"/>
      <c r="Y15" s="123"/>
      <c r="Z15" s="118"/>
    </row>
    <row r="16" s="61" customFormat="1" ht="25" customHeight="1" spans="1:26">
      <c r="A16" s="76">
        <f t="shared" ref="A16:A20" si="1">A15+1</f>
        <v>6</v>
      </c>
      <c r="B16" s="77" t="str">
        <f>'[1]SPEC SHEET'!A18</f>
        <v>SKIRT FRONT LENGTH FROM WAIST SEAM  TO HEM EDGE AT CF</v>
      </c>
      <c r="C16" s="78"/>
      <c r="D16" s="78"/>
      <c r="E16" s="79"/>
      <c r="F16" s="84" t="s">
        <v>33</v>
      </c>
      <c r="G16" s="81">
        <v>45293</v>
      </c>
      <c r="H16" s="82">
        <f t="shared" ref="H16:H20" si="2">I16-0.25</f>
        <v>113.415</v>
      </c>
      <c r="I16" s="107">
        <f>'XS-XXL'!I16*2.54</f>
        <v>113.665</v>
      </c>
      <c r="J16" s="107">
        <f>'XS-XXL'!J16*2.54</f>
        <v>114.935</v>
      </c>
      <c r="K16" s="107">
        <f>'XS-XXL'!K16*2.54</f>
        <v>116.205</v>
      </c>
      <c r="L16" s="107">
        <f>'XS-XXL'!L16*2.54</f>
        <v>117.475</v>
      </c>
      <c r="M16" s="107">
        <f>'XS-XXL'!M16*2.54</f>
        <v>118.745</v>
      </c>
      <c r="N16" s="107">
        <f>'XS-XXL'!N16*2.54</f>
        <v>120.015</v>
      </c>
      <c r="O16" s="108"/>
      <c r="P16" s="109"/>
      <c r="Q16" s="109"/>
      <c r="R16" s="121"/>
      <c r="S16" s="122"/>
      <c r="T16" s="122"/>
      <c r="U16" s="122"/>
      <c r="V16" s="121"/>
      <c r="W16" s="122"/>
      <c r="X16" s="122"/>
      <c r="Y16" s="123"/>
      <c r="Z16" s="118"/>
    </row>
    <row r="17" s="61" customFormat="1" ht="25" customHeight="1" spans="1:26">
      <c r="A17" s="76">
        <f t="shared" si="1"/>
        <v>7</v>
      </c>
      <c r="B17" s="77" t="str">
        <f>'[1]SPEC SHEET'!A19</f>
        <v>SKIRT SIDE SEAM  LENGTH FROM WAIST SEAM  TO HEM EDGE AT SS</v>
      </c>
      <c r="C17" s="78"/>
      <c r="D17" s="78"/>
      <c r="E17" s="79"/>
      <c r="F17" s="85" t="s">
        <v>34</v>
      </c>
      <c r="G17" s="81">
        <v>45293</v>
      </c>
      <c r="H17" s="82">
        <f t="shared" si="2"/>
        <v>111.51</v>
      </c>
      <c r="I17" s="107">
        <f>'XS-XXL'!I17*2.54</f>
        <v>111.76</v>
      </c>
      <c r="J17" s="107">
        <f>'XS-XXL'!J17*2.54</f>
        <v>113.03</v>
      </c>
      <c r="K17" s="107">
        <f>'XS-XXL'!K17*2.54</f>
        <v>114.3</v>
      </c>
      <c r="L17" s="107">
        <f>'XS-XXL'!L17*2.54</f>
        <v>115.57</v>
      </c>
      <c r="M17" s="107">
        <f>'XS-XXL'!M17*2.54</f>
        <v>116.84</v>
      </c>
      <c r="N17" s="107">
        <f>'XS-XXL'!N17*2.54</f>
        <v>118.11</v>
      </c>
      <c r="O17" s="112"/>
      <c r="P17" s="113"/>
      <c r="Q17" s="113"/>
      <c r="R17" s="121"/>
      <c r="S17" s="122"/>
      <c r="T17" s="122"/>
      <c r="U17" s="122"/>
      <c r="V17" s="121"/>
      <c r="W17" s="122"/>
      <c r="X17" s="122"/>
      <c r="Y17" s="123"/>
      <c r="Z17" s="118"/>
    </row>
    <row r="18" s="61" customFormat="1" ht="25" customHeight="1" spans="1:26">
      <c r="A18" s="76">
        <f t="shared" si="1"/>
        <v>8</v>
      </c>
      <c r="B18" s="77" t="str">
        <f>'[1]SPEC SHEET'!A20</f>
        <v>SKIRT BACK  LENGTH FROM WAIST SEAM  TO HEM EDGE AT CB</v>
      </c>
      <c r="C18" s="78"/>
      <c r="D18" s="78"/>
      <c r="E18" s="79"/>
      <c r="F18" s="86" t="s">
        <v>35</v>
      </c>
      <c r="G18" s="81">
        <v>45293</v>
      </c>
      <c r="H18" s="82">
        <f t="shared" si="2"/>
        <v>114.05</v>
      </c>
      <c r="I18" s="107">
        <f>'XS-XXL'!I18*2.54</f>
        <v>114.3</v>
      </c>
      <c r="J18" s="107">
        <f>'XS-XXL'!J18*2.54</f>
        <v>115.57</v>
      </c>
      <c r="K18" s="107">
        <f>'XS-XXL'!K18*2.54</f>
        <v>116.84</v>
      </c>
      <c r="L18" s="107">
        <f>'XS-XXL'!L18*2.54</f>
        <v>118.11</v>
      </c>
      <c r="M18" s="107">
        <f>'XS-XXL'!M18*2.54</f>
        <v>119.38</v>
      </c>
      <c r="N18" s="107">
        <f>'XS-XXL'!N18*2.54</f>
        <v>120.65</v>
      </c>
      <c r="O18" s="114"/>
      <c r="P18" s="115"/>
      <c r="Q18" s="115"/>
      <c r="R18" s="121"/>
      <c r="S18" s="122"/>
      <c r="T18" s="122"/>
      <c r="U18" s="122"/>
      <c r="V18" s="121"/>
      <c r="W18" s="122"/>
      <c r="X18" s="122"/>
      <c r="Y18" s="123"/>
      <c r="Z18" s="118"/>
    </row>
    <row r="19" s="61" customFormat="1" ht="25" customHeight="1" spans="1:26">
      <c r="A19" s="76">
        <f t="shared" si="1"/>
        <v>9</v>
      </c>
      <c r="B19" s="77" t="str">
        <f>'[1]SPEC SHEET'!A21</f>
        <v>"NECK" WIDTH/ DISTANCE BETWEEN HPS</v>
      </c>
      <c r="C19" s="78"/>
      <c r="D19" s="78"/>
      <c r="E19" s="79"/>
      <c r="F19" s="86" t="s">
        <v>36</v>
      </c>
      <c r="G19" s="81">
        <v>45295</v>
      </c>
      <c r="H19" s="82">
        <f t="shared" si="2"/>
        <v>22.61</v>
      </c>
      <c r="I19" s="107">
        <f>'XS-XXL'!I19*2.54</f>
        <v>22.86</v>
      </c>
      <c r="J19" s="107">
        <f>'XS-XXL'!J19*2.54</f>
        <v>24.13</v>
      </c>
      <c r="K19" s="107">
        <f>'XS-XXL'!K19*2.54</f>
        <v>25.4</v>
      </c>
      <c r="L19" s="107">
        <f>'XS-XXL'!L19*2.54</f>
        <v>26.67</v>
      </c>
      <c r="M19" s="107">
        <f>'XS-XXL'!M19*2.54</f>
        <v>27.94</v>
      </c>
      <c r="N19" s="107">
        <f>'XS-XXL'!N19*2.54</f>
        <v>29.21</v>
      </c>
      <c r="O19" s="114"/>
      <c r="P19" s="115"/>
      <c r="Q19" s="115"/>
      <c r="R19" s="121"/>
      <c r="S19" s="122"/>
      <c r="T19" s="122"/>
      <c r="U19" s="122"/>
      <c r="V19" s="121"/>
      <c r="W19" s="122"/>
      <c r="X19" s="122"/>
      <c r="Y19" s="123"/>
      <c r="Z19" s="118"/>
    </row>
    <row r="20" s="61" customFormat="1" ht="25" customHeight="1" spans="1:26">
      <c r="A20" s="76">
        <f t="shared" si="1"/>
        <v>10</v>
      </c>
      <c r="B20" s="77" t="str">
        <f>'[1]SPEC SHEET'!A22</f>
        <v>BACK TOP EDGE ALONG SEAM (HALF)</v>
      </c>
      <c r="C20" s="78"/>
      <c r="D20" s="78"/>
      <c r="E20" s="79"/>
      <c r="F20" s="86" t="s">
        <v>37</v>
      </c>
      <c r="G20" s="81">
        <v>45295</v>
      </c>
      <c r="H20" s="82">
        <f t="shared" si="2"/>
        <v>17.53</v>
      </c>
      <c r="I20" s="107">
        <f>'XS-XXL'!I20*2.54</f>
        <v>17.78</v>
      </c>
      <c r="J20" s="107">
        <f>'XS-XXL'!J20*2.54</f>
        <v>19.05</v>
      </c>
      <c r="K20" s="107">
        <f>'XS-XXL'!K20*2.54</f>
        <v>20.32</v>
      </c>
      <c r="L20" s="107">
        <f>'XS-XXL'!L20*2.54</f>
        <v>21.59</v>
      </c>
      <c r="M20" s="107">
        <f>'XS-XXL'!M20*2.54</f>
        <v>22.86</v>
      </c>
      <c r="N20" s="107">
        <f>'XS-XXL'!N20*2.54</f>
        <v>24.13</v>
      </c>
      <c r="O20" s="114"/>
      <c r="P20" s="115"/>
      <c r="Q20" s="115"/>
      <c r="R20" s="121"/>
      <c r="S20" s="122"/>
      <c r="T20" s="122"/>
      <c r="U20" s="122"/>
      <c r="V20" s="121"/>
      <c r="W20" s="122"/>
      <c r="X20" s="122"/>
      <c r="Y20" s="123"/>
      <c r="Z20" s="118"/>
    </row>
    <row r="21" s="61" customFormat="1" ht="25" customHeight="1" spans="1:26">
      <c r="A21" s="76"/>
      <c r="B21" s="77" t="str">
        <f>'[1]SPEC SHEET'!A23</f>
        <v>CHEST CIRCUMFERENCE AT APEX FROM CF TO CB ALONG NATURAL CURVES</v>
      </c>
      <c r="C21" s="78"/>
      <c r="D21" s="78"/>
      <c r="E21" s="79"/>
      <c r="F21" s="86" t="s">
        <v>38</v>
      </c>
      <c r="G21" s="81">
        <v>45295</v>
      </c>
      <c r="H21" s="82"/>
      <c r="I21" s="107">
        <f>'XS-XXL'!I21*2.54</f>
        <v>76.2</v>
      </c>
      <c r="J21" s="107">
        <f>'XS-XXL'!J21*2.54</f>
        <v>81.28</v>
      </c>
      <c r="K21" s="107">
        <f>'XS-XXL'!K21*2.54</f>
        <v>86.36</v>
      </c>
      <c r="L21" s="107">
        <f>'XS-XXL'!L21*2.54</f>
        <v>92.075</v>
      </c>
      <c r="M21" s="107">
        <f>'XS-XXL'!M21*2.54</f>
        <v>97.79</v>
      </c>
      <c r="N21" s="107">
        <f>'XS-XXL'!N21*2.54</f>
        <v>103.505</v>
      </c>
      <c r="O21" s="114"/>
      <c r="P21" s="115"/>
      <c r="Q21" s="115"/>
      <c r="R21" s="121"/>
      <c r="S21" s="122"/>
      <c r="T21" s="122"/>
      <c r="U21" s="122"/>
      <c r="V21" s="121"/>
      <c r="W21" s="122"/>
      <c r="X21" s="122"/>
      <c r="Y21" s="123"/>
      <c r="Z21" s="118"/>
    </row>
    <row r="22" s="61" customFormat="1" ht="25" customHeight="1" spans="1:26">
      <c r="A22" s="76">
        <f>A20+1</f>
        <v>11</v>
      </c>
      <c r="B22" s="77" t="str">
        <f>'[1]SPEC SHEET'!A24</f>
        <v>CHEST CIRCUMFERENCE AT APEX FROM CF TO CB ALONG NATURAL CURVES (SHELL ONLY)</v>
      </c>
      <c r="C22" s="78"/>
      <c r="D22" s="78"/>
      <c r="E22" s="79"/>
      <c r="F22" s="86" t="s">
        <v>39</v>
      </c>
      <c r="G22" s="81">
        <v>45293</v>
      </c>
      <c r="H22" s="82">
        <f t="shared" ref="H22:H26" si="3">I22-0.5</f>
        <v>73.16</v>
      </c>
      <c r="I22" s="107">
        <f>'XS-XXL'!I22*2.54</f>
        <v>73.66</v>
      </c>
      <c r="J22" s="107">
        <f>'XS-XXL'!J22*2.54</f>
        <v>78.74</v>
      </c>
      <c r="K22" s="107">
        <f>'XS-XXL'!K22*2.54</f>
        <v>83.82</v>
      </c>
      <c r="L22" s="107">
        <f>'XS-XXL'!L22*2.54</f>
        <v>89.535</v>
      </c>
      <c r="M22" s="107">
        <f>'XS-XXL'!M22*2.54</f>
        <v>95.25</v>
      </c>
      <c r="N22" s="107">
        <f>'XS-XXL'!N22*2.54</f>
        <v>100.965</v>
      </c>
      <c r="O22" s="114"/>
      <c r="P22" s="115"/>
      <c r="Q22" s="115"/>
      <c r="R22" s="121"/>
      <c r="S22" s="122"/>
      <c r="T22" s="122"/>
      <c r="U22" s="122"/>
      <c r="V22" s="121"/>
      <c r="W22" s="122"/>
      <c r="X22" s="122"/>
      <c r="Y22" s="123"/>
      <c r="Z22" s="118"/>
    </row>
    <row r="23" s="61" customFormat="1" ht="25" customHeight="1" spans="1:26">
      <c r="A23" s="76">
        <f t="shared" ref="A23:A32" si="4">A22+1</f>
        <v>12</v>
      </c>
      <c r="B23" s="77" t="str">
        <f>'[1]SPEC SHEET'!A25</f>
        <v>WAIST CIRCUMFERENCE (SHELL ONLY)</v>
      </c>
      <c r="C23" s="78"/>
      <c r="D23" s="78"/>
      <c r="E23" s="79"/>
      <c r="F23" s="86" t="s">
        <v>40</v>
      </c>
      <c r="G23" s="81">
        <v>45293</v>
      </c>
      <c r="H23" s="82">
        <f t="shared" si="3"/>
        <v>61.73</v>
      </c>
      <c r="I23" s="107">
        <f>'XS-XXL'!I23*2.54</f>
        <v>62.23</v>
      </c>
      <c r="J23" s="107">
        <f>'XS-XXL'!J23*2.54</f>
        <v>67.31</v>
      </c>
      <c r="K23" s="107">
        <f>'XS-XXL'!K23*2.54</f>
        <v>72.39</v>
      </c>
      <c r="L23" s="107">
        <f>'XS-XXL'!L23*2.54</f>
        <v>78.105</v>
      </c>
      <c r="M23" s="107">
        <f>'XS-XXL'!M23*2.54</f>
        <v>83.82</v>
      </c>
      <c r="N23" s="107">
        <f>'XS-XXL'!N23*2.54</f>
        <v>89.535</v>
      </c>
      <c r="O23" s="114"/>
      <c r="P23" s="115"/>
      <c r="Q23" s="115"/>
      <c r="R23" s="121"/>
      <c r="S23" s="122"/>
      <c r="T23" s="122"/>
      <c r="U23" s="122"/>
      <c r="V23" s="121"/>
      <c r="W23" s="122"/>
      <c r="X23" s="122"/>
      <c r="Y23" s="123"/>
      <c r="Z23" s="118"/>
    </row>
    <row r="24" s="61" customFormat="1" ht="25" customHeight="1" spans="1:26">
      <c r="A24" s="76">
        <f t="shared" si="4"/>
        <v>13</v>
      </c>
      <c r="B24" s="77" t="str">
        <f>'[1]SPEC SHEET'!A26</f>
        <v>LOW HIPS 8 1/2” FROM WAIST SEAM STRAIGHT SS TO SS</v>
      </c>
      <c r="C24" s="78"/>
      <c r="D24" s="78"/>
      <c r="E24" s="79"/>
      <c r="F24" s="86" t="s">
        <v>41</v>
      </c>
      <c r="G24" s="81">
        <v>45293</v>
      </c>
      <c r="H24" s="82">
        <f t="shared" si="3"/>
        <v>83.32</v>
      </c>
      <c r="I24" s="107">
        <f>'XS-XXL'!I24*2.54</f>
        <v>83.82</v>
      </c>
      <c r="J24" s="107">
        <f>'XS-XXL'!J24*2.54</f>
        <v>88.9</v>
      </c>
      <c r="K24" s="107">
        <f>'XS-XXL'!K24*2.54</f>
        <v>93.98</v>
      </c>
      <c r="L24" s="107">
        <f>'XS-XXL'!L24*2.54</f>
        <v>99.695</v>
      </c>
      <c r="M24" s="107">
        <f>'XS-XXL'!M24*2.54</f>
        <v>105.41</v>
      </c>
      <c r="N24" s="107">
        <f>'XS-XXL'!N24*2.54</f>
        <v>111.125</v>
      </c>
      <c r="O24" s="114"/>
      <c r="P24" s="115"/>
      <c r="Q24" s="115"/>
      <c r="R24" s="121"/>
      <c r="S24" s="122"/>
      <c r="T24" s="122"/>
      <c r="U24" s="122"/>
      <c r="V24" s="121"/>
      <c r="W24" s="122"/>
      <c r="X24" s="122"/>
      <c r="Y24" s="123"/>
      <c r="Z24" s="118"/>
    </row>
    <row r="25" s="61" customFormat="1" ht="25" customHeight="1" spans="1:26">
      <c r="A25" s="76">
        <f t="shared" si="4"/>
        <v>14</v>
      </c>
      <c r="B25" s="77" t="str">
        <f>'[1]SPEC SHEET'!A27</f>
        <v>SKIRT SWEEP (STRAIGHT ACROSS ) SLIT EDGES ALIGNED, FOLD TO SLIT EDGE </v>
      </c>
      <c r="C25" s="78"/>
      <c r="D25" s="78"/>
      <c r="E25" s="79"/>
      <c r="F25" s="86" t="s">
        <v>42</v>
      </c>
      <c r="G25" s="81">
        <v>45355</v>
      </c>
      <c r="H25" s="82">
        <f t="shared" si="3"/>
        <v>179.84</v>
      </c>
      <c r="I25" s="107">
        <f>'XS-XXL'!I25*2.54</f>
        <v>180.34</v>
      </c>
      <c r="J25" s="107">
        <f>'XS-XXL'!J25*2.54</f>
        <v>185.42</v>
      </c>
      <c r="K25" s="107">
        <f>'XS-XXL'!K25*2.54</f>
        <v>190.5</v>
      </c>
      <c r="L25" s="107">
        <f>'XS-XXL'!L25*2.54</f>
        <v>196.215</v>
      </c>
      <c r="M25" s="107">
        <f>'XS-XXL'!M25*2.54</f>
        <v>201.93</v>
      </c>
      <c r="N25" s="107">
        <f>'XS-XXL'!N25*2.54</f>
        <v>207.645</v>
      </c>
      <c r="O25" s="114"/>
      <c r="P25" s="115"/>
      <c r="Q25" s="115"/>
      <c r="R25" s="121"/>
      <c r="S25" s="122"/>
      <c r="T25" s="122"/>
      <c r="U25" s="122"/>
      <c r="V25" s="121"/>
      <c r="W25" s="122"/>
      <c r="X25" s="122"/>
      <c r="Y25" s="123"/>
      <c r="Z25" s="118"/>
    </row>
    <row r="26" s="61" customFormat="1" ht="25" customHeight="1" spans="1:26">
      <c r="A26" s="76">
        <f t="shared" si="4"/>
        <v>15</v>
      </c>
      <c r="B26" s="77" t="str">
        <f>'[1]SPEC SHEET'!A28</f>
        <v>DETACHABLE SHOULDER STRAP LENGTH</v>
      </c>
      <c r="C26" s="78"/>
      <c r="D26" s="78"/>
      <c r="E26" s="79"/>
      <c r="F26" s="86" t="s">
        <v>43</v>
      </c>
      <c r="G26" s="87">
        <v>0.125</v>
      </c>
      <c r="H26" s="82">
        <f t="shared" si="3"/>
        <v>32.52</v>
      </c>
      <c r="I26" s="107">
        <f>'XS-XXL'!I26*2.54</f>
        <v>33.02</v>
      </c>
      <c r="J26" s="107">
        <f>'XS-XXL'!J26*2.54</f>
        <v>34.29</v>
      </c>
      <c r="K26" s="107">
        <f>'XS-XXL'!K26*2.54</f>
        <v>35.56</v>
      </c>
      <c r="L26" s="107">
        <f>'XS-XXL'!L26*2.54</f>
        <v>36.83</v>
      </c>
      <c r="M26" s="107">
        <f>'XS-XXL'!M26*2.54</f>
        <v>38.1</v>
      </c>
      <c r="N26" s="107">
        <f>'XS-XXL'!N26*2.54</f>
        <v>39.37</v>
      </c>
      <c r="O26" s="114"/>
      <c r="P26" s="115"/>
      <c r="Q26" s="115"/>
      <c r="R26" s="121"/>
      <c r="S26" s="122"/>
      <c r="T26" s="121"/>
      <c r="U26" s="122"/>
      <c r="V26" s="121"/>
      <c r="W26" s="122"/>
      <c r="X26" s="122"/>
      <c r="Y26" s="123"/>
      <c r="Z26" s="118"/>
    </row>
    <row r="27" s="61" customFormat="1" ht="25" customHeight="1" spans="1:26">
      <c r="A27" s="76">
        <f t="shared" si="4"/>
        <v>16</v>
      </c>
      <c r="B27" s="77" t="str">
        <f>'[1]SPEC SHEET'!A29</f>
        <v>DETACHABLE SHOULDER STRAP WIDTH</v>
      </c>
      <c r="C27" s="78"/>
      <c r="D27" s="78"/>
      <c r="E27" s="79"/>
      <c r="F27" s="86" t="s">
        <v>44</v>
      </c>
      <c r="G27" s="87">
        <v>0.125</v>
      </c>
      <c r="H27" s="82">
        <f t="shared" ref="H27:H32" si="5">I27</f>
        <v>0.635</v>
      </c>
      <c r="I27" s="107">
        <f>'XS-XXL'!I27*2.54</f>
        <v>0.635</v>
      </c>
      <c r="J27" s="107">
        <f>'XS-XXL'!J27*2.54</f>
        <v>0.635</v>
      </c>
      <c r="K27" s="107">
        <f>'XS-XXL'!K27*2.54</f>
        <v>0.635</v>
      </c>
      <c r="L27" s="107">
        <f>'XS-XXL'!L27*2.54</f>
        <v>0.635</v>
      </c>
      <c r="M27" s="107">
        <f>'XS-XXL'!M27*2.54</f>
        <v>0.635</v>
      </c>
      <c r="N27" s="107">
        <f>'XS-XXL'!N27*2.54</f>
        <v>0.635</v>
      </c>
      <c r="O27" s="114"/>
      <c r="P27" s="115"/>
      <c r="Q27" s="115"/>
      <c r="R27" s="121"/>
      <c r="S27" s="122"/>
      <c r="T27" s="122"/>
      <c r="U27" s="122"/>
      <c r="V27" s="121"/>
      <c r="W27" s="122"/>
      <c r="X27" s="122"/>
      <c r="Y27" s="123"/>
      <c r="Z27" s="118"/>
    </row>
    <row r="28" s="61" customFormat="1" ht="25" customHeight="1" spans="1:26">
      <c r="A28" s="76">
        <f t="shared" si="4"/>
        <v>17</v>
      </c>
      <c r="B28" s="77" t="str">
        <f>'[1]SPEC SHEET'!A30</f>
        <v>STRAP ADJUSTABLE OVERLAP LENGTH</v>
      </c>
      <c r="C28" s="78"/>
      <c r="D28" s="78"/>
      <c r="E28" s="79"/>
      <c r="F28" s="86" t="s">
        <v>45</v>
      </c>
      <c r="G28" s="87">
        <v>0.25</v>
      </c>
      <c r="H28" s="82">
        <f t="shared" si="5"/>
        <v>5.08</v>
      </c>
      <c r="I28" s="107">
        <f>'XS-XXL'!I28*2.54</f>
        <v>5.08</v>
      </c>
      <c r="J28" s="107">
        <f>'XS-XXL'!J28*2.54</f>
        <v>5.08</v>
      </c>
      <c r="K28" s="107">
        <f>'XS-XXL'!K28*2.54</f>
        <v>5.08</v>
      </c>
      <c r="L28" s="107">
        <f>'XS-XXL'!L28*2.54</f>
        <v>5.08</v>
      </c>
      <c r="M28" s="107">
        <f>'XS-XXL'!M28*2.54</f>
        <v>5.08</v>
      </c>
      <c r="N28" s="107">
        <f>'XS-XXL'!N28*2.54</f>
        <v>5.08</v>
      </c>
      <c r="O28" s="114"/>
      <c r="P28" s="115"/>
      <c r="Q28" s="115"/>
      <c r="R28" s="121"/>
      <c r="S28" s="122"/>
      <c r="T28" s="122"/>
      <c r="U28" s="122"/>
      <c r="V28" s="121"/>
      <c r="W28" s="122"/>
      <c r="X28" s="122"/>
      <c r="Y28" s="123"/>
      <c r="Z28" s="118"/>
    </row>
    <row r="29" s="61" customFormat="1" ht="25" customHeight="1" spans="1:26">
      <c r="A29" s="76">
        <f t="shared" si="4"/>
        <v>18</v>
      </c>
      <c r="B29" s="77" t="str">
        <f>'[1]SPEC SHEET'!A31</f>
        <v>ZIPPER LENGTH</v>
      </c>
      <c r="C29" s="78"/>
      <c r="D29" s="78"/>
      <c r="E29" s="79"/>
      <c r="F29" s="86" t="s">
        <v>46</v>
      </c>
      <c r="G29" s="87">
        <v>0.25</v>
      </c>
      <c r="H29" s="82">
        <f>I29-0.5</f>
        <v>30.615</v>
      </c>
      <c r="I29" s="107">
        <f>'XS-XXL'!I29*2.54</f>
        <v>31.115</v>
      </c>
      <c r="J29" s="107">
        <f>'XS-XXL'!J29*2.54</f>
        <v>31.115</v>
      </c>
      <c r="K29" s="107">
        <f>'XS-XXL'!K29*2.54</f>
        <v>32.385</v>
      </c>
      <c r="L29" s="107">
        <f>'XS-XXL'!L29*2.54</f>
        <v>32.385</v>
      </c>
      <c r="M29" s="107">
        <f>'XS-XXL'!M29*2.54</f>
        <v>33.655</v>
      </c>
      <c r="N29" s="107">
        <f>'XS-XXL'!N29*2.54</f>
        <v>34.925</v>
      </c>
      <c r="O29" s="114"/>
      <c r="P29" s="115"/>
      <c r="Q29" s="115"/>
      <c r="R29" s="121"/>
      <c r="S29" s="122"/>
      <c r="T29" s="121"/>
      <c r="U29" s="122"/>
      <c r="V29" s="121"/>
      <c r="W29" s="122"/>
      <c r="X29" s="122"/>
      <c r="Y29" s="123"/>
      <c r="Z29" s="118"/>
    </row>
    <row r="30" s="61" customFormat="1" ht="25" customHeight="1" spans="1:26">
      <c r="A30" s="76">
        <f t="shared" si="4"/>
        <v>19</v>
      </c>
      <c r="B30" s="77" t="str">
        <f>'[1]SPEC SHEET'!A32</f>
        <v>SLIT LENGTH</v>
      </c>
      <c r="C30" s="78"/>
      <c r="D30" s="78"/>
      <c r="E30" s="79"/>
      <c r="F30" s="88" t="s">
        <v>47</v>
      </c>
      <c r="G30" s="87">
        <v>0.25</v>
      </c>
      <c r="H30" s="82">
        <f>I30-0.25</f>
        <v>75.95</v>
      </c>
      <c r="I30" s="107">
        <f>'XS-XXL'!I30*2.54</f>
        <v>76.2</v>
      </c>
      <c r="J30" s="107">
        <f>'XS-XXL'!J30*2.54</f>
        <v>77.47</v>
      </c>
      <c r="K30" s="107">
        <f>'XS-XXL'!K30*2.54</f>
        <v>78.74</v>
      </c>
      <c r="L30" s="107">
        <f>'XS-XXL'!L30*2.54</f>
        <v>80.01</v>
      </c>
      <c r="M30" s="107">
        <f>'XS-XXL'!M30*2.54</f>
        <v>81.28</v>
      </c>
      <c r="N30" s="107">
        <f>'XS-XXL'!N30*2.54</f>
        <v>82.55</v>
      </c>
      <c r="O30" s="116"/>
      <c r="P30" s="117"/>
      <c r="Q30" s="117"/>
      <c r="R30" s="121"/>
      <c r="S30" s="122"/>
      <c r="T30" s="122"/>
      <c r="U30" s="122"/>
      <c r="V30" s="121"/>
      <c r="W30" s="122"/>
      <c r="X30" s="122"/>
      <c r="Y30" s="123"/>
      <c r="Z30" s="118"/>
    </row>
    <row r="31" s="61" customFormat="1" ht="25" customHeight="1" spans="1:26">
      <c r="A31" s="76">
        <f t="shared" si="4"/>
        <v>20</v>
      </c>
      <c r="B31" s="77" t="str">
        <f>'[1]SPEC SHEET'!A33</f>
        <v>BROUGHT FORWARD SIDE SEAM PLACEMENT  FROM  NATURAL FOLD-TO SLIT TOP EDGE</v>
      </c>
      <c r="C31" s="78"/>
      <c r="D31" s="78"/>
      <c r="E31" s="79"/>
      <c r="F31" s="88" t="s">
        <v>48</v>
      </c>
      <c r="G31" s="87">
        <v>0.25</v>
      </c>
      <c r="H31" s="82">
        <f t="shared" si="5"/>
        <v>12.3825</v>
      </c>
      <c r="I31" s="107">
        <f>'XS-XXL'!I31*2.54</f>
        <v>12.3825</v>
      </c>
      <c r="J31" s="107">
        <f>'XS-XXL'!J31*2.54</f>
        <v>12.3825</v>
      </c>
      <c r="K31" s="107">
        <f>'XS-XXL'!K31*2.54</f>
        <v>12.3825</v>
      </c>
      <c r="L31" s="107">
        <f>'XS-XXL'!L31*2.54</f>
        <v>12.3825</v>
      </c>
      <c r="M31" s="107">
        <f>'XS-XXL'!M31*2.54</f>
        <v>12.3825</v>
      </c>
      <c r="N31" s="107">
        <f>'XS-XXL'!N31*2.54</f>
        <v>12.3825</v>
      </c>
      <c r="O31" s="116"/>
      <c r="P31" s="117"/>
      <c r="Q31" s="117"/>
      <c r="R31" s="121"/>
      <c r="S31" s="122"/>
      <c r="T31" s="122"/>
      <c r="U31" s="122"/>
      <c r="V31" s="121"/>
      <c r="W31" s="122"/>
      <c r="X31" s="122"/>
      <c r="Y31" s="123"/>
      <c r="Z31" s="118"/>
    </row>
    <row r="32" s="61" customFormat="1" ht="25" customHeight="1" spans="1:26">
      <c r="A32" s="76">
        <f t="shared" si="4"/>
        <v>21</v>
      </c>
      <c r="B32" s="77" t="str">
        <f>'[1]SPEC SHEET'!A34</f>
        <v>HEM HEIGHT</v>
      </c>
      <c r="C32" s="78"/>
      <c r="D32" s="78"/>
      <c r="E32" s="79"/>
      <c r="F32" s="88" t="s">
        <v>49</v>
      </c>
      <c r="G32" s="87">
        <v>0</v>
      </c>
      <c r="H32" s="82">
        <f t="shared" si="5"/>
        <v>1.27</v>
      </c>
      <c r="I32" s="107">
        <f>'XS-XXL'!I32*2.54</f>
        <v>1.27</v>
      </c>
      <c r="J32" s="107">
        <f>'XS-XXL'!J32*2.54</f>
        <v>1.27</v>
      </c>
      <c r="K32" s="107">
        <f>'XS-XXL'!K32*2.54</f>
        <v>1.27</v>
      </c>
      <c r="L32" s="107">
        <f>'XS-XXL'!L32*2.54</f>
        <v>1.27</v>
      </c>
      <c r="M32" s="107">
        <f>'XS-XXL'!M32*2.54</f>
        <v>1.27</v>
      </c>
      <c r="N32" s="107">
        <f>'XS-XXL'!N32*2.54</f>
        <v>1.27</v>
      </c>
      <c r="O32" s="116"/>
      <c r="P32" s="117"/>
      <c r="Q32" s="117"/>
      <c r="R32" s="121"/>
      <c r="S32" s="122"/>
      <c r="T32" s="122"/>
      <c r="U32" s="122"/>
      <c r="V32" s="121"/>
      <c r="W32" s="122"/>
      <c r="X32" s="122"/>
      <c r="Y32" s="123"/>
      <c r="Z32" s="118"/>
    </row>
    <row r="33" s="61" customFormat="1" customHeight="1" spans="2:26">
      <c r="B33" s="89"/>
      <c r="C33" s="89"/>
      <c r="D33" s="89"/>
      <c r="E33" s="89"/>
      <c r="N33" s="118"/>
      <c r="O33" s="118"/>
      <c r="P33" s="118"/>
      <c r="Q33" s="118"/>
      <c r="R33" s="118"/>
      <c r="S33" s="118"/>
      <c r="T33" s="118"/>
      <c r="U33" s="118"/>
      <c r="V33" s="118"/>
      <c r="W33" s="118"/>
      <c r="X33" s="118"/>
      <c r="Y33" s="118"/>
      <c r="Z33" s="118"/>
    </row>
    <row r="34" s="61" customFormat="1" customHeight="1" spans="14:26">
      <c r="N34" s="118"/>
      <c r="O34" s="118"/>
      <c r="P34" s="118"/>
      <c r="Q34" s="118"/>
      <c r="R34" s="118"/>
      <c r="S34" s="118"/>
      <c r="T34" s="118"/>
      <c r="U34" s="118"/>
      <c r="V34" s="118"/>
      <c r="W34" s="118"/>
      <c r="X34" s="118"/>
      <c r="Y34" s="118"/>
      <c r="Z34" s="118"/>
    </row>
    <row r="35" s="61" customFormat="1" customHeight="1" spans="14:26">
      <c r="N35" s="118"/>
      <c r="O35" s="118"/>
      <c r="P35" s="118"/>
      <c r="Q35" s="118"/>
      <c r="R35" s="118"/>
      <c r="S35" s="118"/>
      <c r="T35" s="118"/>
      <c r="U35" s="118"/>
      <c r="V35" s="118"/>
      <c r="W35" s="118"/>
      <c r="X35" s="118"/>
      <c r="Y35" s="118"/>
      <c r="Z35" s="118"/>
    </row>
    <row r="36" s="61" customFormat="1" customHeight="1" spans="14:26">
      <c r="N36" s="118"/>
      <c r="O36" s="118"/>
      <c r="P36" s="118"/>
      <c r="Q36" s="118"/>
      <c r="R36" s="118"/>
      <c r="S36" s="118"/>
      <c r="T36" s="118"/>
      <c r="U36" s="118"/>
      <c r="V36" s="118"/>
      <c r="W36" s="118"/>
      <c r="X36" s="118"/>
      <c r="Y36" s="118"/>
      <c r="Z36" s="118"/>
    </row>
    <row r="37" s="61" customFormat="1" customHeight="1" spans="14:26">
      <c r="N37" s="118"/>
      <c r="O37" s="118"/>
      <c r="P37" s="118"/>
      <c r="Q37" s="118"/>
      <c r="R37" s="118"/>
      <c r="S37" s="118"/>
      <c r="T37" s="118"/>
      <c r="U37" s="118"/>
      <c r="V37" s="118"/>
      <c r="W37" s="118"/>
      <c r="X37" s="118"/>
      <c r="Y37" s="118"/>
      <c r="Z37" s="118"/>
    </row>
    <row r="38" s="61" customFormat="1" customHeight="1" spans="14:26">
      <c r="N38" s="118"/>
      <c r="O38" s="118"/>
      <c r="P38" s="118"/>
      <c r="Q38" s="118"/>
      <c r="R38" s="118"/>
      <c r="S38" s="118"/>
      <c r="T38" s="118"/>
      <c r="U38" s="118"/>
      <c r="V38" s="118"/>
      <c r="W38" s="118"/>
      <c r="X38" s="118"/>
      <c r="Y38" s="118"/>
      <c r="Z38" s="118"/>
    </row>
    <row r="39" s="61" customFormat="1" customHeight="1" spans="14:26">
      <c r="N39" s="118"/>
      <c r="O39" s="118"/>
      <c r="P39" s="118"/>
      <c r="Q39" s="118"/>
      <c r="R39" s="118"/>
      <c r="S39" s="118"/>
      <c r="T39" s="118"/>
      <c r="U39" s="118"/>
      <c r="V39" s="118"/>
      <c r="W39" s="118"/>
      <c r="X39" s="118"/>
      <c r="Y39" s="118"/>
      <c r="Z39" s="118"/>
    </row>
    <row r="40" s="61" customFormat="1" customHeight="1" spans="14:26">
      <c r="N40" s="118"/>
      <c r="O40" s="118"/>
      <c r="P40" s="118"/>
      <c r="Q40" s="118"/>
      <c r="R40" s="118"/>
      <c r="S40" s="118"/>
      <c r="T40" s="118"/>
      <c r="U40" s="118"/>
      <c r="V40" s="118"/>
      <c r="W40" s="118"/>
      <c r="X40" s="118"/>
      <c r="Y40" s="118"/>
      <c r="Z40" s="118"/>
    </row>
    <row r="41" s="61" customFormat="1" customHeight="1" spans="14:26">
      <c r="N41" s="118"/>
      <c r="O41" s="118"/>
      <c r="P41" s="118"/>
      <c r="Q41" s="118"/>
      <c r="R41" s="118"/>
      <c r="S41" s="118"/>
      <c r="T41" s="118"/>
      <c r="U41" s="118"/>
      <c r="V41" s="118"/>
      <c r="W41" s="118"/>
      <c r="X41" s="118"/>
      <c r="Y41" s="118"/>
      <c r="Z41" s="118"/>
    </row>
    <row r="42" s="61" customFormat="1" customHeight="1" spans="14:26">
      <c r="N42" s="118"/>
      <c r="O42" s="118"/>
      <c r="P42" s="118"/>
      <c r="Q42" s="118"/>
      <c r="R42" s="118"/>
      <c r="S42" s="118"/>
      <c r="T42" s="118"/>
      <c r="U42" s="118"/>
      <c r="V42" s="118"/>
      <c r="W42" s="118"/>
      <c r="X42" s="118"/>
      <c r="Y42" s="118"/>
      <c r="Z42" s="118"/>
    </row>
    <row r="43" s="61" customFormat="1" customHeight="1" spans="14:26">
      <c r="N43" s="118"/>
      <c r="O43" s="118"/>
      <c r="P43" s="118"/>
      <c r="Q43" s="118"/>
      <c r="R43" s="118"/>
      <c r="S43" s="118"/>
      <c r="T43" s="118"/>
      <c r="U43" s="118"/>
      <c r="V43" s="118"/>
      <c r="W43" s="118"/>
      <c r="X43" s="118"/>
      <c r="Y43" s="118"/>
      <c r="Z43" s="118"/>
    </row>
    <row r="44" s="61" customFormat="1" customHeight="1" spans="14:26">
      <c r="N44" s="118"/>
      <c r="O44" s="118"/>
      <c r="P44" s="118"/>
      <c r="Q44" s="118"/>
      <c r="R44" s="118"/>
      <c r="S44" s="118"/>
      <c r="T44" s="118"/>
      <c r="U44" s="118"/>
      <c r="V44" s="118"/>
      <c r="W44" s="118"/>
      <c r="X44" s="118"/>
      <c r="Y44" s="118"/>
      <c r="Z44" s="118"/>
    </row>
  </sheetData>
  <mergeCells count="76">
    <mergeCell ref="A1:D1"/>
    <mergeCell ref="G1:H1"/>
    <mergeCell ref="I1:J1"/>
    <mergeCell ref="K1:N1"/>
    <mergeCell ref="A2:B2"/>
    <mergeCell ref="E2:G2"/>
    <mergeCell ref="A3:B3"/>
    <mergeCell ref="E3:G3"/>
    <mergeCell ref="A4:B4"/>
    <mergeCell ref="E4:G4"/>
    <mergeCell ref="A5:B5"/>
    <mergeCell ref="E5:G5"/>
    <mergeCell ref="A6:B6"/>
    <mergeCell ref="E6:G6"/>
    <mergeCell ref="B9:E9"/>
    <mergeCell ref="O9:Q9"/>
    <mergeCell ref="B10:E10"/>
    <mergeCell ref="B11:E11"/>
    <mergeCell ref="O11:Q11"/>
    <mergeCell ref="B12:E12"/>
    <mergeCell ref="B13:E13"/>
    <mergeCell ref="O13:Q13"/>
    <mergeCell ref="B14:E14"/>
    <mergeCell ref="B15:E15"/>
    <mergeCell ref="O15:Q15"/>
    <mergeCell ref="B16:E16"/>
    <mergeCell ref="O16:Q16"/>
    <mergeCell ref="B17:E17"/>
    <mergeCell ref="O17:Q17"/>
    <mergeCell ref="B18:E18"/>
    <mergeCell ref="O18:Q18"/>
    <mergeCell ref="B19:E19"/>
    <mergeCell ref="O19:Q19"/>
    <mergeCell ref="B20:E20"/>
    <mergeCell ref="O20:Q20"/>
    <mergeCell ref="B21:E21"/>
    <mergeCell ref="B22:E22"/>
    <mergeCell ref="O22:Q22"/>
    <mergeCell ref="B23:E23"/>
    <mergeCell ref="O23:Q23"/>
    <mergeCell ref="B24:E24"/>
    <mergeCell ref="O24:Q24"/>
    <mergeCell ref="B25:E25"/>
    <mergeCell ref="O25:Q25"/>
    <mergeCell ref="B26:E26"/>
    <mergeCell ref="O26:Q26"/>
    <mergeCell ref="B27:E27"/>
    <mergeCell ref="O27:Q27"/>
    <mergeCell ref="B28:E28"/>
    <mergeCell ref="O28:Q28"/>
    <mergeCell ref="B29:E29"/>
    <mergeCell ref="O29:Q29"/>
    <mergeCell ref="B30:E30"/>
    <mergeCell ref="O30:Q30"/>
    <mergeCell ref="B31:E31"/>
    <mergeCell ref="O31:Q31"/>
    <mergeCell ref="B32:E32"/>
    <mergeCell ref="O32:Q32"/>
    <mergeCell ref="B33:E33"/>
    <mergeCell ref="B34:E34"/>
    <mergeCell ref="B35:E35"/>
    <mergeCell ref="B36:E36"/>
    <mergeCell ref="B37:E37"/>
    <mergeCell ref="G7:G8"/>
    <mergeCell ref="H7:H8"/>
    <mergeCell ref="I7:I8"/>
    <mergeCell ref="J7:J8"/>
    <mergeCell ref="K7:K8"/>
    <mergeCell ref="L7:L8"/>
    <mergeCell ref="M7:M8"/>
    <mergeCell ref="N7:N8"/>
    <mergeCell ref="H2:J4"/>
    <mergeCell ref="K2:N4"/>
    <mergeCell ref="H5:J6"/>
    <mergeCell ref="K5:N6"/>
    <mergeCell ref="B7:E8"/>
  </mergeCells>
  <conditionalFormatting sqref="K9:K32">
    <cfRule type="notContainsBlanks" dxfId="0" priority="5">
      <formula>LEN(TRIM(K9))&gt;0</formula>
    </cfRule>
  </conditionalFormatting>
  <conditionalFormatting sqref="O9:O32">
    <cfRule type="notContainsBlanks" dxfId="0" priority="8">
      <formula>LEN(TRIM(O9))&gt;0</formula>
    </cfRule>
  </conditionalFormatting>
  <conditionalFormatting sqref="S9:S32">
    <cfRule type="notContainsBlanks" dxfId="0" priority="7">
      <formula>LEN(TRIM(S9))&gt;0</formula>
    </cfRule>
  </conditionalFormatting>
  <conditionalFormatting sqref="W9:W32">
    <cfRule type="notContainsBlanks" dxfId="0" priority="6">
      <formula>LEN(TRIM(W9))&gt;0</formula>
    </cfRule>
  </conditionalFormatting>
  <pageMargins left="0.7" right="0.7" top="0.75" bottom="0.75" header="0.3" footer="0.3"/>
  <pageSetup paperSize="9" scale="62" fitToHeight="0" orientation="landscape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32"/>
  <sheetViews>
    <sheetView tabSelected="1" view="pageBreakPreview" zoomScale="40" zoomScaleNormal="70" workbookViewId="0">
      <selection activeCell="P10" sqref="P10"/>
    </sheetView>
  </sheetViews>
  <sheetFormatPr defaultColWidth="12.6637168141593" defaultRowHeight="15.75" customHeight="1"/>
  <cols>
    <col min="1" max="1" width="4.16814159292035" style="1" customWidth="1"/>
    <col min="2" max="2" width="16.3362831858407" style="1" customWidth="1"/>
    <col min="3" max="3" width="25.1681415929204" style="1" customWidth="1"/>
    <col min="4" max="4" width="20.3362831858407" style="1" customWidth="1"/>
    <col min="5" max="5" width="18.5044247787611" style="1" customWidth="1"/>
    <col min="6" max="6" width="89.4336283185841" style="1" customWidth="1"/>
    <col min="7" max="7" width="10.6637168141593" style="1" customWidth="1"/>
    <col min="8" max="11" width="15.5398230088496" style="1" customWidth="1"/>
    <col min="12" max="12" width="24.0619469026549" style="1" customWidth="1"/>
    <col min="13" max="15" width="8.66371681415929" style="1" customWidth="1"/>
    <col min="16" max="16" width="5.50442477876106" style="1" customWidth="1"/>
    <col min="17" max="17" width="8.66371681415929" style="1" customWidth="1"/>
    <col min="18" max="19" width="8.50442477876106" style="1" customWidth="1"/>
    <col min="20" max="20" width="6.66371681415929" style="1" customWidth="1"/>
    <col min="21" max="21" width="10.1681415929204" style="1" customWidth="1"/>
    <col min="22" max="22" width="28.6637168141593" style="1" customWidth="1"/>
    <col min="23" max="16384" width="12.6637168141593" style="1"/>
  </cols>
  <sheetData>
    <row r="1" s="1" customFormat="1" ht="30" customHeight="1" spans="1:23">
      <c r="A1" s="2" t="s">
        <v>0</v>
      </c>
      <c r="B1" s="2"/>
      <c r="C1" s="2"/>
      <c r="D1" s="2"/>
      <c r="E1" s="3" t="s">
        <v>1</v>
      </c>
      <c r="F1" s="3"/>
      <c r="G1" s="4" t="str">
        <f>'[3]Style Summary Cover Page'!E1</f>
        <v>BG5269</v>
      </c>
      <c r="H1" s="5"/>
      <c r="I1" s="29"/>
      <c r="J1" s="29"/>
      <c r="K1" s="29"/>
      <c r="L1" s="30"/>
      <c r="M1" s="31"/>
      <c r="N1" s="31"/>
      <c r="O1" s="31"/>
      <c r="P1" s="31"/>
      <c r="Q1" s="31"/>
      <c r="R1" s="31"/>
      <c r="S1" s="31"/>
      <c r="T1" s="31"/>
      <c r="U1" s="31"/>
      <c r="V1" s="49"/>
      <c r="W1" s="48"/>
    </row>
    <row r="2" s="1" customFormat="1" customHeight="1" spans="1:23">
      <c r="A2" s="6" t="s">
        <v>3</v>
      </c>
      <c r="B2" s="6"/>
      <c r="C2" s="7" t="str">
        <f>'[3]Style Summary Cover Page'!B2</f>
        <v>ANNE DRESS</v>
      </c>
      <c r="D2" s="8" t="s">
        <v>4</v>
      </c>
      <c r="E2" s="9" t="str">
        <f>'[3]Style Summary Cover Page'!D2</f>
        <v>SARAH PUNTER</v>
      </c>
      <c r="F2" s="9"/>
      <c r="G2" s="9"/>
      <c r="H2" s="10"/>
      <c r="I2" s="32"/>
      <c r="J2" s="32"/>
      <c r="K2" s="32"/>
      <c r="L2" s="33"/>
      <c r="M2" s="34"/>
      <c r="N2" s="34"/>
      <c r="O2" s="34"/>
      <c r="P2" s="34"/>
      <c r="Q2" s="34"/>
      <c r="R2" s="34"/>
      <c r="S2" s="34"/>
      <c r="T2" s="34"/>
      <c r="U2" s="34"/>
      <c r="V2" s="49"/>
      <c r="W2" s="48"/>
    </row>
    <row r="3" s="1" customFormat="1" customHeight="1" spans="1:23">
      <c r="A3" s="6" t="s">
        <v>7</v>
      </c>
      <c r="B3" s="6"/>
      <c r="C3" s="11">
        <f>'[3]Style Summary Cover Page'!B3</f>
        <v>45526</v>
      </c>
      <c r="D3" s="8" t="s">
        <v>8</v>
      </c>
      <c r="E3" s="9" t="str">
        <f>'[3]Style Summary Cover Page'!D3</f>
        <v>SOPHIA S</v>
      </c>
      <c r="F3" s="9"/>
      <c r="G3" s="9"/>
      <c r="H3" s="10"/>
      <c r="I3" s="32"/>
      <c r="J3" s="32"/>
      <c r="K3" s="32"/>
      <c r="L3" s="33"/>
      <c r="M3" s="34"/>
      <c r="N3" s="34"/>
      <c r="O3" s="34"/>
      <c r="P3" s="34"/>
      <c r="Q3" s="34"/>
      <c r="R3" s="34"/>
      <c r="S3" s="34"/>
      <c r="T3" s="34"/>
      <c r="U3" s="34"/>
      <c r="V3" s="49"/>
      <c r="W3" s="48"/>
    </row>
    <row r="4" s="1" customFormat="1" customHeight="1" spans="1:23">
      <c r="A4" s="6" t="s">
        <v>9</v>
      </c>
      <c r="B4" s="6"/>
      <c r="C4" s="7" t="str">
        <f>'[3]Style Summary Cover Page'!B4</f>
        <v>FALL 25</v>
      </c>
      <c r="D4" s="8" t="s">
        <v>10</v>
      </c>
      <c r="E4" s="9" t="str">
        <f>'[3]Style Summary Cover Page'!D4</f>
        <v>GLADYS</v>
      </c>
      <c r="F4" s="9"/>
      <c r="G4" s="9"/>
      <c r="H4" s="10"/>
      <c r="I4" s="32"/>
      <c r="J4" s="32"/>
      <c r="K4" s="32"/>
      <c r="L4" s="33"/>
      <c r="M4" s="34"/>
      <c r="N4" s="34"/>
      <c r="O4" s="34"/>
      <c r="P4" s="34"/>
      <c r="Q4" s="34"/>
      <c r="R4" s="34"/>
      <c r="S4" s="34"/>
      <c r="T4" s="34"/>
      <c r="U4" s="34"/>
      <c r="V4" s="49"/>
      <c r="W4" s="48"/>
    </row>
    <row r="5" s="1" customFormat="1" customHeight="1" spans="1:23">
      <c r="A5" s="6" t="s">
        <v>11</v>
      </c>
      <c r="B5" s="6"/>
      <c r="C5" s="7" t="str">
        <f>'[3]Style Summary Cover Page'!B5</f>
        <v>0X-3X</v>
      </c>
      <c r="D5" s="8" t="s">
        <v>12</v>
      </c>
      <c r="E5" s="9" t="str">
        <f>'[3]Style Summary Cover Page'!D5</f>
        <v>ANY AVAILABLE</v>
      </c>
      <c r="F5" s="9"/>
      <c r="G5" s="9"/>
      <c r="H5" s="10"/>
      <c r="I5" s="32"/>
      <c r="J5" s="32"/>
      <c r="K5" s="32"/>
      <c r="L5" s="33"/>
      <c r="M5" s="34"/>
      <c r="N5" s="34"/>
      <c r="O5" s="34"/>
      <c r="P5" s="34"/>
      <c r="Q5" s="34"/>
      <c r="R5" s="34"/>
      <c r="S5" s="34"/>
      <c r="T5" s="34"/>
      <c r="U5" s="34"/>
      <c r="V5" s="49"/>
      <c r="W5" s="48"/>
    </row>
    <row r="6" s="1" customFormat="1" customHeight="1" spans="1:23">
      <c r="A6" s="6" t="s">
        <v>15</v>
      </c>
      <c r="B6" s="6"/>
      <c r="C6" s="7" t="str">
        <f>'[3]Style Summary Cover Page'!B6</f>
        <v>1X</v>
      </c>
      <c r="D6" s="8" t="s">
        <v>16</v>
      </c>
      <c r="E6" s="9" t="str">
        <f>'[3]Style Summary Cover Page'!D6</f>
        <v>VELVET</v>
      </c>
      <c r="F6" s="9"/>
      <c r="G6" s="9"/>
      <c r="H6" s="12"/>
      <c r="I6" s="35"/>
      <c r="J6" s="35"/>
      <c r="K6" s="35"/>
      <c r="L6" s="36"/>
      <c r="M6" s="34"/>
      <c r="N6" s="34"/>
      <c r="O6" s="34"/>
      <c r="P6" s="34"/>
      <c r="Q6" s="34"/>
      <c r="R6" s="34"/>
      <c r="S6" s="34"/>
      <c r="T6" s="34"/>
      <c r="U6" s="50"/>
      <c r="V6" s="49"/>
      <c r="W6" s="48"/>
    </row>
    <row r="7" s="1" customFormat="1" customHeight="1" spans="1:23">
      <c r="A7" s="13" t="s">
        <v>17</v>
      </c>
      <c r="B7" s="13"/>
      <c r="C7" s="13"/>
      <c r="D7" s="13"/>
      <c r="E7" s="13"/>
      <c r="F7" s="13"/>
      <c r="G7" s="14" t="s">
        <v>18</v>
      </c>
      <c r="H7" s="15" t="s">
        <v>50</v>
      </c>
      <c r="I7" s="37" t="s">
        <v>51</v>
      </c>
      <c r="J7" s="38" t="s">
        <v>52</v>
      </c>
      <c r="K7" s="15" t="s">
        <v>53</v>
      </c>
      <c r="L7" s="39" t="s">
        <v>54</v>
      </c>
      <c r="M7" s="40"/>
      <c r="N7" s="41"/>
      <c r="O7" s="40"/>
      <c r="P7" s="40"/>
      <c r="Q7" s="40"/>
      <c r="R7" s="41"/>
      <c r="S7" s="40"/>
      <c r="T7" s="40"/>
      <c r="U7" s="41"/>
      <c r="V7" s="42"/>
      <c r="W7" s="48"/>
    </row>
    <row r="8" s="1" customFormat="1" ht="15" customHeight="1" spans="1:23">
      <c r="A8" s="13"/>
      <c r="B8" s="13"/>
      <c r="C8" s="13"/>
      <c r="D8" s="13"/>
      <c r="E8" s="13"/>
      <c r="F8" s="13"/>
      <c r="G8" s="16"/>
      <c r="H8" s="17"/>
      <c r="I8" s="17"/>
      <c r="J8" s="17"/>
      <c r="K8" s="17"/>
      <c r="L8" s="39"/>
      <c r="M8" s="42"/>
      <c r="N8" s="42"/>
      <c r="O8" s="42"/>
      <c r="P8" s="43"/>
      <c r="Q8" s="42"/>
      <c r="R8" s="42"/>
      <c r="S8" s="42"/>
      <c r="T8" s="43"/>
      <c r="U8" s="42"/>
      <c r="V8" s="42"/>
      <c r="W8" s="48"/>
    </row>
    <row r="9" s="1" customFormat="1" ht="38" customHeight="1" spans="1:23">
      <c r="A9" s="18" t="str">
        <f>'[3]SPEC SHEET'!A11</f>
        <v>BODICE CENTER FRONT LENGTH TO WAIST SEAM</v>
      </c>
      <c r="B9" s="18"/>
      <c r="C9" s="18"/>
      <c r="D9" s="18"/>
      <c r="E9" s="18"/>
      <c r="F9" s="19" t="s">
        <v>55</v>
      </c>
      <c r="G9" s="20">
        <v>0.125</v>
      </c>
      <c r="H9" s="52">
        <f t="shared" ref="H9:H15" si="0">I9-0.125</f>
        <v>7.875</v>
      </c>
      <c r="I9" s="56">
        <f>'[3]SPEC SHEET'!P11</f>
        <v>8</v>
      </c>
      <c r="J9" s="57">
        <f t="shared" ref="J9:J15" si="1">SUM(I9+0.125)</f>
        <v>8.125</v>
      </c>
      <c r="K9" s="57">
        <f t="shared" ref="K9:K15" si="2">SUM(J9+0.125)</f>
        <v>8.25</v>
      </c>
      <c r="L9" s="44"/>
      <c r="M9" s="45"/>
      <c r="N9" s="45"/>
      <c r="O9" s="46"/>
      <c r="P9" s="45"/>
      <c r="Q9" s="45"/>
      <c r="R9" s="45"/>
      <c r="S9" s="46"/>
      <c r="T9" s="45"/>
      <c r="U9" s="45"/>
      <c r="V9" s="51"/>
      <c r="W9" s="48"/>
    </row>
    <row r="10" s="1" customFormat="1" ht="38" customHeight="1" spans="1:23">
      <c r="A10" s="18" t="str">
        <f>'[3]SPEC SHEET'!A12</f>
        <v>BODICE CENTER FRONT LENGTH TO WAIST SEAM (SHELL ONLY)</v>
      </c>
      <c r="B10" s="18"/>
      <c r="C10" s="18"/>
      <c r="D10" s="18"/>
      <c r="E10" s="18"/>
      <c r="F10" s="19" t="s">
        <v>27</v>
      </c>
      <c r="G10" s="20">
        <v>0.125</v>
      </c>
      <c r="H10" s="52">
        <f t="shared" si="0"/>
        <v>7.875</v>
      </c>
      <c r="I10" s="56">
        <f>'[3]SPEC SHEET'!P12</f>
        <v>8</v>
      </c>
      <c r="J10" s="57">
        <f t="shared" si="1"/>
        <v>8.125</v>
      </c>
      <c r="K10" s="57">
        <f t="shared" si="2"/>
        <v>8.25</v>
      </c>
      <c r="L10" s="44"/>
      <c r="M10" s="45"/>
      <c r="N10" s="45"/>
      <c r="O10" s="46"/>
      <c r="P10" s="45"/>
      <c r="Q10" s="45"/>
      <c r="R10" s="45"/>
      <c r="S10" s="46"/>
      <c r="T10" s="45"/>
      <c r="U10" s="45"/>
      <c r="V10" s="51"/>
      <c r="W10" s="48"/>
    </row>
    <row r="11" s="1" customFormat="1" ht="38" customHeight="1" spans="1:23">
      <c r="A11" s="18" t="str">
        <f>'[3]SPEC SHEET'!A13</f>
        <v>FRONT PRINCESS SEAM LENGTH ALONG SEAM (SHELL ONLY)</v>
      </c>
      <c r="B11" s="18"/>
      <c r="C11" s="18"/>
      <c r="D11" s="18"/>
      <c r="E11" s="18"/>
      <c r="F11" s="22" t="s">
        <v>56</v>
      </c>
      <c r="G11" s="20">
        <v>0.125</v>
      </c>
      <c r="H11" s="52">
        <f t="shared" si="0"/>
        <v>10.625</v>
      </c>
      <c r="I11" s="56">
        <f>'[3]SPEC SHEET'!P13</f>
        <v>10.75</v>
      </c>
      <c r="J11" s="57">
        <f t="shared" si="1"/>
        <v>10.875</v>
      </c>
      <c r="K11" s="57">
        <f t="shared" si="2"/>
        <v>11</v>
      </c>
      <c r="L11" s="44"/>
      <c r="M11" s="45"/>
      <c r="N11" s="45"/>
      <c r="O11" s="46"/>
      <c r="P11" s="45"/>
      <c r="Q11" s="45"/>
      <c r="R11" s="45"/>
      <c r="S11" s="46"/>
      <c r="T11" s="45"/>
      <c r="U11" s="45"/>
      <c r="V11" s="51"/>
      <c r="W11" s="48"/>
    </row>
    <row r="12" s="1" customFormat="1" ht="38" customHeight="1" spans="1:23">
      <c r="A12" s="18" t="str">
        <f>'[3]SPEC SHEET'!A14</f>
        <v>BODICE SIDE SEAM LENGTH TO WAIST SEAM</v>
      </c>
      <c r="B12" s="18"/>
      <c r="C12" s="18"/>
      <c r="D12" s="18"/>
      <c r="E12" s="18"/>
      <c r="F12" s="22" t="s">
        <v>57</v>
      </c>
      <c r="G12" s="20">
        <v>0.125</v>
      </c>
      <c r="H12" s="52">
        <f t="shared" si="0"/>
        <v>5.875</v>
      </c>
      <c r="I12" s="56">
        <f>'[3]SPEC SHEET'!P14</f>
        <v>6</v>
      </c>
      <c r="J12" s="57">
        <f t="shared" si="1"/>
        <v>6.125</v>
      </c>
      <c r="K12" s="57">
        <f t="shared" si="2"/>
        <v>6.25</v>
      </c>
      <c r="L12" s="44"/>
      <c r="M12" s="45"/>
      <c r="N12" s="45"/>
      <c r="O12" s="46"/>
      <c r="P12" s="45"/>
      <c r="Q12" s="45"/>
      <c r="R12" s="45"/>
      <c r="S12" s="46"/>
      <c r="T12" s="45"/>
      <c r="U12" s="45"/>
      <c r="V12" s="51"/>
      <c r="W12" s="48"/>
    </row>
    <row r="13" s="1" customFormat="1" ht="38" customHeight="1" spans="1:23">
      <c r="A13" s="18" t="str">
        <f>'[3]SPEC SHEET'!A15</f>
        <v>BODICE SIDE SEAM LENGTH TO WAIST SEAM (SHELL ONLY)</v>
      </c>
      <c r="B13" s="18"/>
      <c r="C13" s="18"/>
      <c r="D13" s="18"/>
      <c r="E13" s="18"/>
      <c r="F13" s="22" t="s">
        <v>30</v>
      </c>
      <c r="G13" s="20">
        <v>0.125</v>
      </c>
      <c r="H13" s="52">
        <f t="shared" si="0"/>
        <v>5.875</v>
      </c>
      <c r="I13" s="56">
        <f>'[3]SPEC SHEET'!P15</f>
        <v>6</v>
      </c>
      <c r="J13" s="57">
        <f t="shared" si="1"/>
        <v>6.125</v>
      </c>
      <c r="K13" s="57">
        <f t="shared" si="2"/>
        <v>6.25</v>
      </c>
      <c r="L13" s="44"/>
      <c r="M13" s="45"/>
      <c r="N13" s="45"/>
      <c r="O13" s="46"/>
      <c r="P13" s="45"/>
      <c r="Q13" s="45"/>
      <c r="R13" s="45"/>
      <c r="S13" s="46"/>
      <c r="T13" s="45"/>
      <c r="U13" s="45"/>
      <c r="V13" s="51"/>
      <c r="W13" s="48"/>
    </row>
    <row r="14" s="1" customFormat="1" ht="38" customHeight="1" spans="1:23">
      <c r="A14" s="18" t="str">
        <f>'[3]SPEC SHEET'!A16</f>
        <v>BODICE CENTER BACK LENGTH TO WAIST SEAM</v>
      </c>
      <c r="B14" s="18"/>
      <c r="C14" s="18"/>
      <c r="D14" s="18"/>
      <c r="E14" s="18"/>
      <c r="F14" s="22" t="s">
        <v>58</v>
      </c>
      <c r="G14" s="20">
        <v>0.125</v>
      </c>
      <c r="H14" s="52">
        <f t="shared" si="0"/>
        <v>5</v>
      </c>
      <c r="I14" s="56">
        <f>'[3]SPEC SHEET'!P16</f>
        <v>5.125</v>
      </c>
      <c r="J14" s="57">
        <f t="shared" si="1"/>
        <v>5.25</v>
      </c>
      <c r="K14" s="57">
        <f t="shared" si="2"/>
        <v>5.375</v>
      </c>
      <c r="L14" s="44"/>
      <c r="M14" s="45"/>
      <c r="N14" s="45"/>
      <c r="O14" s="46"/>
      <c r="P14" s="45"/>
      <c r="Q14" s="45"/>
      <c r="R14" s="45"/>
      <c r="S14" s="46"/>
      <c r="T14" s="45"/>
      <c r="U14" s="45"/>
      <c r="V14" s="51"/>
      <c r="W14" s="48"/>
    </row>
    <row r="15" s="1" customFormat="1" ht="38" customHeight="1" spans="1:23">
      <c r="A15" s="18" t="str">
        <f>'[3]SPEC SHEET'!A17</f>
        <v>BODICE CENTER BACK LENGTH TO WAIST SEAM (SHELL ONLY)</v>
      </c>
      <c r="B15" s="18"/>
      <c r="C15" s="18"/>
      <c r="D15" s="18"/>
      <c r="E15" s="18"/>
      <c r="F15" s="22" t="s">
        <v>32</v>
      </c>
      <c r="G15" s="20">
        <v>0.125</v>
      </c>
      <c r="H15" s="52">
        <f t="shared" si="0"/>
        <v>5</v>
      </c>
      <c r="I15" s="56">
        <f>'[3]SPEC SHEET'!P17</f>
        <v>5.125</v>
      </c>
      <c r="J15" s="57">
        <f t="shared" si="1"/>
        <v>5.25</v>
      </c>
      <c r="K15" s="57">
        <f t="shared" si="2"/>
        <v>5.375</v>
      </c>
      <c r="L15" s="44"/>
      <c r="M15" s="45"/>
      <c r="N15" s="45"/>
      <c r="O15" s="46"/>
      <c r="P15" s="45"/>
      <c r="Q15" s="45"/>
      <c r="R15" s="45"/>
      <c r="S15" s="46"/>
      <c r="T15" s="45"/>
      <c r="U15" s="45"/>
      <c r="V15" s="51"/>
      <c r="W15" s="48"/>
    </row>
    <row r="16" s="1" customFormat="1" ht="38" customHeight="1" spans="1:23">
      <c r="A16" s="18" t="str">
        <f>'[3]SPEC SHEET'!A18</f>
        <v>SKIRT FRONT LENGTH FROM WAIST SEAM  TO HEM EDGE AT CF</v>
      </c>
      <c r="B16" s="18"/>
      <c r="C16" s="18"/>
      <c r="D16" s="18"/>
      <c r="E16" s="18"/>
      <c r="F16" s="23" t="s">
        <v>33</v>
      </c>
      <c r="G16" s="20">
        <v>0.125</v>
      </c>
      <c r="H16" s="52">
        <f t="shared" ref="H16:H18" si="3">I16-0.25</f>
        <v>45.25</v>
      </c>
      <c r="I16" s="56">
        <f>'[3]SPEC SHEET'!P18</f>
        <v>45.5</v>
      </c>
      <c r="J16" s="57">
        <f t="shared" ref="J16:J18" si="4">SUM(I16+0.25)</f>
        <v>45.75</v>
      </c>
      <c r="K16" s="57">
        <f t="shared" ref="K16:K18" si="5">SUM(J16+0.25)</f>
        <v>46</v>
      </c>
      <c r="L16" s="44"/>
      <c r="M16" s="45"/>
      <c r="N16" s="45"/>
      <c r="O16" s="46"/>
      <c r="P16" s="45"/>
      <c r="Q16" s="45"/>
      <c r="R16" s="45"/>
      <c r="S16" s="46"/>
      <c r="T16" s="45"/>
      <c r="U16" s="45"/>
      <c r="V16" s="51"/>
      <c r="W16" s="48"/>
    </row>
    <row r="17" s="1" customFormat="1" ht="38" customHeight="1" spans="1:23">
      <c r="A17" s="18" t="str">
        <f>'[3]SPEC SHEET'!A19</f>
        <v>SKIRT SIDE SEAM  LENGTH FROM WAIST SEAM  TO HEM EDGE AT SS</v>
      </c>
      <c r="B17" s="18"/>
      <c r="C17" s="18"/>
      <c r="D17" s="18"/>
      <c r="E17" s="18"/>
      <c r="F17" s="24" t="s">
        <v>34</v>
      </c>
      <c r="G17" s="20">
        <v>0.125</v>
      </c>
      <c r="H17" s="52">
        <f t="shared" si="3"/>
        <v>44.25</v>
      </c>
      <c r="I17" s="56">
        <f>'[3]SPEC SHEET'!P19</f>
        <v>44.5</v>
      </c>
      <c r="J17" s="57">
        <f t="shared" si="4"/>
        <v>44.75</v>
      </c>
      <c r="K17" s="57">
        <f t="shared" si="5"/>
        <v>45</v>
      </c>
      <c r="L17" s="44"/>
      <c r="M17" s="45"/>
      <c r="N17" s="45"/>
      <c r="O17" s="46"/>
      <c r="P17" s="45"/>
      <c r="Q17" s="45"/>
      <c r="R17" s="45"/>
      <c r="S17" s="46"/>
      <c r="T17" s="45"/>
      <c r="U17" s="45"/>
      <c r="V17" s="51"/>
      <c r="W17" s="48"/>
    </row>
    <row r="18" s="1" customFormat="1" ht="38" customHeight="1" spans="1:23">
      <c r="A18" s="18" t="str">
        <f>'[3]SPEC SHEET'!A20</f>
        <v>SKIRT BACK  LENGTH FROM WAIST SEAM  TO HEM EDGE AT CB</v>
      </c>
      <c r="B18" s="18"/>
      <c r="C18" s="18"/>
      <c r="D18" s="18"/>
      <c r="E18" s="18"/>
      <c r="F18" s="25" t="s">
        <v>35</v>
      </c>
      <c r="G18" s="20">
        <v>0.125</v>
      </c>
      <c r="H18" s="52">
        <f t="shared" si="3"/>
        <v>44.75</v>
      </c>
      <c r="I18" s="56">
        <f>'[3]SPEC SHEET'!P20</f>
        <v>45</v>
      </c>
      <c r="J18" s="57">
        <f t="shared" si="4"/>
        <v>45.25</v>
      </c>
      <c r="K18" s="57">
        <f t="shared" si="5"/>
        <v>45.5</v>
      </c>
      <c r="L18" s="44"/>
      <c r="M18" s="45"/>
      <c r="N18" s="45"/>
      <c r="O18" s="46"/>
      <c r="P18" s="45"/>
      <c r="Q18" s="45"/>
      <c r="R18" s="45"/>
      <c r="S18" s="46"/>
      <c r="T18" s="45"/>
      <c r="U18" s="45"/>
      <c r="V18" s="51"/>
      <c r="W18" s="48"/>
    </row>
    <row r="19" s="1" customFormat="1" ht="38" customHeight="1" spans="1:23">
      <c r="A19" s="18" t="str">
        <f>'[3]SPEC SHEET'!A21</f>
        <v>"NECK" WIDTH/ DISTANCE BETWEEN HPS</v>
      </c>
      <c r="B19" s="18"/>
      <c r="C19" s="18"/>
      <c r="D19" s="18"/>
      <c r="E19" s="18"/>
      <c r="F19" s="25" t="s">
        <v>36</v>
      </c>
      <c r="G19" s="20">
        <v>0.125</v>
      </c>
      <c r="H19" s="52">
        <f>I19-0.625</f>
        <v>8.125</v>
      </c>
      <c r="I19" s="56">
        <f>'[3]SPEC SHEET'!P21</f>
        <v>8.75</v>
      </c>
      <c r="J19" s="57">
        <f>SUM(I19+0.625)</f>
        <v>9.375</v>
      </c>
      <c r="K19" s="57">
        <f>SUM(J19+0.625)</f>
        <v>10</v>
      </c>
      <c r="L19" s="44"/>
      <c r="M19" s="45"/>
      <c r="N19" s="45"/>
      <c r="O19" s="46"/>
      <c r="P19" s="45"/>
      <c r="Q19" s="45"/>
      <c r="R19" s="45"/>
      <c r="S19" s="46"/>
      <c r="T19" s="45"/>
      <c r="U19" s="45"/>
      <c r="V19" s="51"/>
      <c r="W19" s="48"/>
    </row>
    <row r="20" s="1" customFormat="1" ht="38" customHeight="1" spans="1:23">
      <c r="A20" s="18" t="str">
        <f>'[3]SPEC SHEET'!A22</f>
        <v>BACK TOP EDGE ALONG SEAM (HALF)</v>
      </c>
      <c r="B20" s="18"/>
      <c r="C20" s="18"/>
      <c r="D20" s="18"/>
      <c r="E20" s="18"/>
      <c r="F20" s="25" t="s">
        <v>37</v>
      </c>
      <c r="G20" s="20">
        <v>0.125</v>
      </c>
      <c r="H20" s="52">
        <f>I20-0.625</f>
        <v>8.625</v>
      </c>
      <c r="I20" s="56">
        <f>'[3]SPEC SHEET'!P22</f>
        <v>9.25</v>
      </c>
      <c r="J20" s="57">
        <f>SUM(I20+0.625)</f>
        <v>9.875</v>
      </c>
      <c r="K20" s="57">
        <f>SUM(J20+0.625)</f>
        <v>10.5</v>
      </c>
      <c r="L20" s="47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</row>
    <row r="21" s="1" customFormat="1" ht="38" customHeight="1" spans="1:23">
      <c r="A21" s="18" t="str">
        <f>'[3]SPEC SHEET'!A23</f>
        <v>CHEST CIRCUMFERENCE AT APEX FROM CF TO CB ALONG NATURAL CURVES</v>
      </c>
      <c r="B21" s="18"/>
      <c r="C21" s="18"/>
      <c r="D21" s="18"/>
      <c r="E21" s="18"/>
      <c r="F21" s="25" t="s">
        <v>38</v>
      </c>
      <c r="G21" s="26">
        <v>0.25</v>
      </c>
      <c r="H21" s="53">
        <f t="shared" ref="H21:H25" si="6">I21-2</f>
        <v>36</v>
      </c>
      <c r="I21" s="56">
        <f>'[3]SPEC SHEET'!P23</f>
        <v>38</v>
      </c>
      <c r="J21" s="58">
        <f t="shared" ref="J21:J25" si="7">SUM(I21+2.5)</f>
        <v>40.5</v>
      </c>
      <c r="K21" s="58">
        <f t="shared" ref="K21:K25" si="8">SUM(J21+2.5)</f>
        <v>43</v>
      </c>
      <c r="L21" s="47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</row>
    <row r="22" s="1" customFormat="1" ht="38" customHeight="1" spans="1:23">
      <c r="A22" s="18" t="str">
        <f>'[3]SPEC SHEET'!A24</f>
        <v>CHEST CIRCUMFERENCE AT APEX FROM CF TO CB ALONG NATURAL CURVES (SHELL ONLY)</v>
      </c>
      <c r="B22" s="18"/>
      <c r="C22" s="18"/>
      <c r="D22" s="18"/>
      <c r="E22" s="18"/>
      <c r="F22" s="25" t="s">
        <v>39</v>
      </c>
      <c r="G22" s="26">
        <v>0.25</v>
      </c>
      <c r="H22" s="53">
        <f t="shared" si="6"/>
        <v>37</v>
      </c>
      <c r="I22" s="56">
        <f>'[3]SPEC SHEET'!P24</f>
        <v>39</v>
      </c>
      <c r="J22" s="58">
        <f t="shared" si="7"/>
        <v>41.5</v>
      </c>
      <c r="K22" s="58">
        <f t="shared" si="8"/>
        <v>44</v>
      </c>
      <c r="L22" s="47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</row>
    <row r="23" s="1" customFormat="1" ht="38" customHeight="1" spans="1:23">
      <c r="A23" s="18" t="str">
        <f>'[3]SPEC SHEET'!A25</f>
        <v>WAIST CIRCUMFERENCE (SHELL ONLY)</v>
      </c>
      <c r="B23" s="18"/>
      <c r="C23" s="18"/>
      <c r="D23" s="18"/>
      <c r="E23" s="18"/>
      <c r="F23" s="25" t="s">
        <v>40</v>
      </c>
      <c r="G23" s="26">
        <v>0.25</v>
      </c>
      <c r="H23" s="53">
        <f t="shared" si="6"/>
        <v>34.5</v>
      </c>
      <c r="I23" s="56">
        <f>'[3]SPEC SHEET'!P25</f>
        <v>36.5</v>
      </c>
      <c r="J23" s="58">
        <f t="shared" si="7"/>
        <v>39</v>
      </c>
      <c r="K23" s="58">
        <f t="shared" si="8"/>
        <v>41.5</v>
      </c>
      <c r="L23" s="47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</row>
    <row r="24" s="1" customFormat="1" ht="38" customHeight="1" spans="1:23">
      <c r="A24" s="18" t="str">
        <f>'[3]SPEC SHEET'!A26</f>
        <v>LOW HIPS 8 1/2” FROM WAIST SEAM STRAIGHT SS TO SS</v>
      </c>
      <c r="B24" s="18"/>
      <c r="C24" s="18"/>
      <c r="D24" s="18"/>
      <c r="E24" s="18"/>
      <c r="F24" s="25" t="s">
        <v>41</v>
      </c>
      <c r="G24" s="26">
        <v>0.25</v>
      </c>
      <c r="H24" s="53">
        <f t="shared" si="6"/>
        <v>44.5</v>
      </c>
      <c r="I24" s="56">
        <f>'[3]SPEC SHEET'!P26</f>
        <v>46.5</v>
      </c>
      <c r="J24" s="58">
        <f t="shared" si="7"/>
        <v>49</v>
      </c>
      <c r="K24" s="58">
        <f t="shared" si="8"/>
        <v>51.5</v>
      </c>
      <c r="L24" s="47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</row>
    <row r="25" s="1" customFormat="1" ht="38" customHeight="1" spans="1:23">
      <c r="A25" s="18" t="str">
        <f>'[3]SPEC SHEET'!A27</f>
        <v>SKIRT SWEEP (STRAIGHT ACROSS ) SLIT EDGES ALIGNED, FOLD TO SLIT EDGE </v>
      </c>
      <c r="B25" s="18"/>
      <c r="C25" s="18"/>
      <c r="D25" s="18"/>
      <c r="E25" s="18"/>
      <c r="F25" s="25" t="s">
        <v>42</v>
      </c>
      <c r="G25" s="26">
        <v>0.25</v>
      </c>
      <c r="H25" s="53">
        <f t="shared" si="6"/>
        <v>81</v>
      </c>
      <c r="I25" s="56">
        <f>'[3]SPEC SHEET'!P27</f>
        <v>83</v>
      </c>
      <c r="J25" s="58">
        <f t="shared" si="7"/>
        <v>85.5</v>
      </c>
      <c r="K25" s="58">
        <f t="shared" si="8"/>
        <v>88</v>
      </c>
      <c r="L25" s="47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</row>
    <row r="26" s="1" customFormat="1" ht="38" customHeight="1" spans="1:23">
      <c r="A26" s="18" t="str">
        <f>'[3]SPEC SHEET'!A28</f>
        <v>DETACHABLE SHOULDER STRAP LENGTH</v>
      </c>
      <c r="B26" s="18"/>
      <c r="C26" s="18"/>
      <c r="D26" s="18"/>
      <c r="E26" s="18"/>
      <c r="F26" s="25" t="s">
        <v>43</v>
      </c>
      <c r="G26" s="27">
        <v>0.25</v>
      </c>
      <c r="H26" s="54">
        <f>I26-0.25</f>
        <v>16.5</v>
      </c>
      <c r="I26" s="56">
        <f>'[3]SPEC SHEET'!P28</f>
        <v>16.75</v>
      </c>
      <c r="J26" s="58">
        <f>SUM(I26+0.25)</f>
        <v>17</v>
      </c>
      <c r="K26" s="58">
        <f>SUM(J26+0.25)</f>
        <v>17.25</v>
      </c>
      <c r="L26" s="47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</row>
    <row r="27" s="1" customFormat="1" ht="38" customHeight="1" spans="1:23">
      <c r="A27" s="18" t="str">
        <f>'[3]SPEC SHEET'!A29</f>
        <v>DETACHABLE SHOULDER STRAP WIDTH</v>
      </c>
      <c r="B27" s="18"/>
      <c r="C27" s="18"/>
      <c r="D27" s="18"/>
      <c r="E27" s="18"/>
      <c r="F27" s="25" t="s">
        <v>44</v>
      </c>
      <c r="G27" s="20">
        <v>0</v>
      </c>
      <c r="H27" s="55">
        <f t="shared" ref="H27:H29" si="9">I27</f>
        <v>0.375</v>
      </c>
      <c r="I27" s="56">
        <f>'[3]SPEC SHEET'!P29</f>
        <v>0.375</v>
      </c>
      <c r="J27" s="59">
        <f t="shared" ref="J27:J32" si="10">SUM(I27+0)</f>
        <v>0.375</v>
      </c>
      <c r="K27" s="59">
        <f t="shared" ref="K27:K32" si="11">SUM(J27+0)</f>
        <v>0.375</v>
      </c>
      <c r="L27" s="47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</row>
    <row r="28" s="1" customFormat="1" ht="38" customHeight="1" spans="1:12">
      <c r="A28" s="18" t="str">
        <f>'[3]SPEC SHEET'!A30</f>
        <v>STRAP ADJUSTABLE OVERLAP LENGTH</v>
      </c>
      <c r="B28" s="18"/>
      <c r="C28" s="18"/>
      <c r="D28" s="18"/>
      <c r="E28" s="18"/>
      <c r="F28" s="25" t="s">
        <v>45</v>
      </c>
      <c r="G28" s="20">
        <v>0.125</v>
      </c>
      <c r="H28" s="55">
        <f t="shared" si="9"/>
        <v>2.5</v>
      </c>
      <c r="I28" s="56">
        <f>'[3]SPEC SHEET'!P30</f>
        <v>2.5</v>
      </c>
      <c r="J28" s="59">
        <f t="shared" si="10"/>
        <v>2.5</v>
      </c>
      <c r="K28" s="59">
        <f t="shared" si="11"/>
        <v>2.5</v>
      </c>
      <c r="L28" s="47"/>
    </row>
    <row r="29" s="1" customFormat="1" ht="38" customHeight="1" spans="1:12">
      <c r="A29" s="18" t="str">
        <f>'[3]SPEC SHEET'!A31</f>
        <v>ZIPPER LENGTH</v>
      </c>
      <c r="B29" s="18"/>
      <c r="C29" s="18"/>
      <c r="D29" s="18"/>
      <c r="E29" s="18"/>
      <c r="F29" s="25" t="s">
        <v>46</v>
      </c>
      <c r="G29" s="20">
        <v>0.25</v>
      </c>
      <c r="H29" s="55">
        <f t="shared" si="9"/>
        <v>11.75</v>
      </c>
      <c r="I29" s="56">
        <f>'[3]SPEC SHEET'!P31</f>
        <v>11.75</v>
      </c>
      <c r="J29" s="58">
        <f>SUM(I29+0.25)</f>
        <v>12</v>
      </c>
      <c r="K29" s="60">
        <f>SUM(J29+H29=I29)</f>
        <v>0</v>
      </c>
      <c r="L29" s="47"/>
    </row>
    <row r="30" s="1" customFormat="1" ht="38" customHeight="1" spans="1:12">
      <c r="A30" s="18" t="str">
        <f>'[3]SPEC SHEET'!A32</f>
        <v>SLIT LENGTH</v>
      </c>
      <c r="B30" s="18"/>
      <c r="C30" s="18"/>
      <c r="D30" s="18"/>
      <c r="E30" s="18"/>
      <c r="F30" s="28" t="s">
        <v>47</v>
      </c>
      <c r="G30" s="20">
        <v>0.25</v>
      </c>
      <c r="H30" s="55">
        <f>I30-0.25</f>
        <v>30.75</v>
      </c>
      <c r="I30" s="56">
        <f>'[3]SPEC SHEET'!P32</f>
        <v>31</v>
      </c>
      <c r="J30" s="59">
        <f>I30+0.25</f>
        <v>31.25</v>
      </c>
      <c r="K30" s="59">
        <f>J30+0.25</f>
        <v>31.5</v>
      </c>
      <c r="L30" s="47"/>
    </row>
    <row r="31" s="1" customFormat="1" ht="38" customHeight="1" spans="1:12">
      <c r="A31" s="18" t="str">
        <f>'[3]SPEC SHEET'!A33</f>
        <v>BROUGHT FORWARD SIDE SEAM PLACEMENT  FROM  NATURAL FOLD-TO SLIT TOP EDGE</v>
      </c>
      <c r="B31" s="18"/>
      <c r="C31" s="18"/>
      <c r="D31" s="18"/>
      <c r="E31" s="18"/>
      <c r="F31" s="28" t="s">
        <v>59</v>
      </c>
      <c r="G31" s="20">
        <v>0.125</v>
      </c>
      <c r="H31" s="55">
        <f>I31-0.125</f>
        <v>5.875</v>
      </c>
      <c r="I31" s="56">
        <f>'[3]SPEC SHEET'!P33</f>
        <v>6</v>
      </c>
      <c r="J31" s="59">
        <f>SUM(I31+0.125)</f>
        <v>6.125</v>
      </c>
      <c r="K31" s="59">
        <f>SUM(J31+0.125)</f>
        <v>6.25</v>
      </c>
      <c r="L31" s="47"/>
    </row>
    <row r="32" s="1" customFormat="1" ht="38" customHeight="1" spans="1:12">
      <c r="A32" s="18" t="str">
        <f>'[3]SPEC SHEET'!A34</f>
        <v>HEM HEIGHT</v>
      </c>
      <c r="B32" s="18"/>
      <c r="C32" s="18"/>
      <c r="D32" s="18"/>
      <c r="E32" s="18"/>
      <c r="F32" s="28" t="s">
        <v>49</v>
      </c>
      <c r="G32" s="20">
        <v>0</v>
      </c>
      <c r="H32" s="55">
        <f>I32</f>
        <v>0.5</v>
      </c>
      <c r="I32" s="56">
        <f>'[3]SPEC SHEET'!P34</f>
        <v>0.5</v>
      </c>
      <c r="J32" s="59">
        <f t="shared" si="10"/>
        <v>0.5</v>
      </c>
      <c r="K32" s="59">
        <f t="shared" si="11"/>
        <v>0.5</v>
      </c>
      <c r="L32" s="47"/>
    </row>
  </sheetData>
  <mergeCells count="43">
    <mergeCell ref="A1:D1"/>
    <mergeCell ref="A2:B2"/>
    <mergeCell ref="E2:G2"/>
    <mergeCell ref="A3:B3"/>
    <mergeCell ref="E3:G3"/>
    <mergeCell ref="A4:B4"/>
    <mergeCell ref="E4:G4"/>
    <mergeCell ref="A5:B5"/>
    <mergeCell ref="E5:G5"/>
    <mergeCell ref="A6:B6"/>
    <mergeCell ref="E6:G6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19:E19"/>
    <mergeCell ref="A20:E20"/>
    <mergeCell ref="A21:E21"/>
    <mergeCell ref="A22:E22"/>
    <mergeCell ref="A23:E23"/>
    <mergeCell ref="A24:E24"/>
    <mergeCell ref="A25:E25"/>
    <mergeCell ref="A26:E26"/>
    <mergeCell ref="A27:E27"/>
    <mergeCell ref="A28:E28"/>
    <mergeCell ref="A29:E29"/>
    <mergeCell ref="A30:E30"/>
    <mergeCell ref="A31:E31"/>
    <mergeCell ref="A32:E32"/>
    <mergeCell ref="G7:G8"/>
    <mergeCell ref="H7:H8"/>
    <mergeCell ref="I7:I8"/>
    <mergeCell ref="J7:J8"/>
    <mergeCell ref="K7:K8"/>
    <mergeCell ref="L7:L8"/>
    <mergeCell ref="H1:L6"/>
    <mergeCell ref="A7:E8"/>
  </mergeCells>
  <conditionalFormatting sqref="K29">
    <cfRule type="notContainsBlanks" dxfId="0" priority="1">
      <formula>LEN(TRIM(K29))&gt;0</formula>
    </cfRule>
  </conditionalFormatting>
  <conditionalFormatting sqref="L9:L19">
    <cfRule type="notContainsBlanks" dxfId="0" priority="5">
      <formula>LEN(TRIM(L9))&gt;0</formula>
    </cfRule>
  </conditionalFormatting>
  <conditionalFormatting sqref="P9:P19">
    <cfRule type="notContainsBlanks" dxfId="0" priority="4">
      <formula>LEN(TRIM(P9))&gt;0</formula>
    </cfRule>
  </conditionalFormatting>
  <conditionalFormatting sqref="T9:T19">
    <cfRule type="notContainsBlanks" dxfId="0" priority="3">
      <formula>LEN(TRIM(T9))&gt;0</formula>
    </cfRule>
  </conditionalFormatting>
  <conditionalFormatting sqref="G21:H25">
    <cfRule type="notContainsBlanks" dxfId="0" priority="2">
      <formula>LEN(TRIM(G21))&gt;0</formula>
    </cfRule>
  </conditionalFormatting>
  <pageMargins left="0.751388888888889" right="0.751388888888889" top="0.2125" bottom="0.2125" header="0.5" footer="0.5"/>
  <pageSetup paperSize="9" scale="49" fitToHeight="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32"/>
  <sheetViews>
    <sheetView view="pageBreakPreview" zoomScale="40" zoomScaleNormal="70" workbookViewId="0">
      <selection activeCell="V22" sqref="V22"/>
    </sheetView>
  </sheetViews>
  <sheetFormatPr defaultColWidth="12.6637168141593" defaultRowHeight="15.75" customHeight="1"/>
  <cols>
    <col min="1" max="1" width="4.16814159292035" style="1" customWidth="1"/>
    <col min="2" max="2" width="16.3362831858407" style="1" customWidth="1"/>
    <col min="3" max="3" width="25.1681415929204" style="1" customWidth="1"/>
    <col min="4" max="4" width="20.3362831858407" style="1" customWidth="1"/>
    <col min="5" max="5" width="18.5044247787611" style="1" customWidth="1"/>
    <col min="6" max="6" width="89.4336283185841" style="1" customWidth="1"/>
    <col min="7" max="7" width="10.6637168141593" style="1" customWidth="1"/>
    <col min="8" max="11" width="15.5398230088496" style="1" customWidth="1"/>
    <col min="12" max="12" width="24.0619469026549" style="1" customWidth="1"/>
    <col min="13" max="15" width="8.66371681415929" style="1" customWidth="1"/>
    <col min="16" max="16" width="5.50442477876106" style="1" customWidth="1"/>
    <col min="17" max="17" width="8.66371681415929" style="1" customWidth="1"/>
    <col min="18" max="19" width="8.50442477876106" style="1" customWidth="1"/>
    <col min="20" max="20" width="6.66371681415929" style="1" customWidth="1"/>
    <col min="21" max="21" width="10.1681415929204" style="1" customWidth="1"/>
    <col min="22" max="22" width="28.6637168141593" style="1" customWidth="1"/>
    <col min="23" max="16384" width="12.6637168141593" style="1"/>
  </cols>
  <sheetData>
    <row r="1" s="1" customFormat="1" ht="30" customHeight="1" spans="1:23">
      <c r="A1" s="2" t="s">
        <v>0</v>
      </c>
      <c r="B1" s="2"/>
      <c r="C1" s="2"/>
      <c r="D1" s="2"/>
      <c r="E1" s="3" t="s">
        <v>1</v>
      </c>
      <c r="F1" s="3"/>
      <c r="G1" s="4" t="str">
        <f>'[3]Style Summary Cover Page'!E1</f>
        <v>BG5269</v>
      </c>
      <c r="H1" s="5"/>
      <c r="I1" s="29"/>
      <c r="J1" s="29"/>
      <c r="K1" s="29"/>
      <c r="L1" s="30"/>
      <c r="M1" s="31"/>
      <c r="N1" s="31"/>
      <c r="O1" s="31"/>
      <c r="P1" s="31"/>
      <c r="Q1" s="31"/>
      <c r="R1" s="31"/>
      <c r="S1" s="31"/>
      <c r="T1" s="31"/>
      <c r="U1" s="31"/>
      <c r="V1" s="49"/>
      <c r="W1" s="48"/>
    </row>
    <row r="2" s="1" customFormat="1" customHeight="1" spans="1:23">
      <c r="A2" s="6" t="s">
        <v>3</v>
      </c>
      <c r="B2" s="6"/>
      <c r="C2" s="7" t="str">
        <f>'[3]Style Summary Cover Page'!B2</f>
        <v>ANNE DRESS</v>
      </c>
      <c r="D2" s="8" t="s">
        <v>4</v>
      </c>
      <c r="E2" s="9" t="str">
        <f>'[3]Style Summary Cover Page'!D2</f>
        <v>SARAH PUNTER</v>
      </c>
      <c r="F2" s="9"/>
      <c r="G2" s="9"/>
      <c r="H2" s="10"/>
      <c r="I2" s="32"/>
      <c r="J2" s="32"/>
      <c r="K2" s="32"/>
      <c r="L2" s="33"/>
      <c r="M2" s="34"/>
      <c r="N2" s="34"/>
      <c r="O2" s="34"/>
      <c r="P2" s="34"/>
      <c r="Q2" s="34"/>
      <c r="R2" s="34"/>
      <c r="S2" s="34"/>
      <c r="T2" s="34"/>
      <c r="U2" s="34"/>
      <c r="V2" s="49"/>
      <c r="W2" s="48"/>
    </row>
    <row r="3" s="1" customFormat="1" customHeight="1" spans="1:23">
      <c r="A3" s="6" t="s">
        <v>7</v>
      </c>
      <c r="B3" s="6"/>
      <c r="C3" s="11">
        <f>'[3]Style Summary Cover Page'!B3</f>
        <v>45526</v>
      </c>
      <c r="D3" s="8" t="s">
        <v>8</v>
      </c>
      <c r="E3" s="9" t="str">
        <f>'[3]Style Summary Cover Page'!D3</f>
        <v>SOPHIA S</v>
      </c>
      <c r="F3" s="9"/>
      <c r="G3" s="9"/>
      <c r="H3" s="10"/>
      <c r="I3" s="32"/>
      <c r="J3" s="32"/>
      <c r="K3" s="32"/>
      <c r="L3" s="33"/>
      <c r="M3" s="34"/>
      <c r="N3" s="34"/>
      <c r="O3" s="34"/>
      <c r="P3" s="34"/>
      <c r="Q3" s="34"/>
      <c r="R3" s="34"/>
      <c r="S3" s="34"/>
      <c r="T3" s="34"/>
      <c r="U3" s="34"/>
      <c r="V3" s="49"/>
      <c r="W3" s="48"/>
    </row>
    <row r="4" s="1" customFormat="1" customHeight="1" spans="1:23">
      <c r="A4" s="6" t="s">
        <v>9</v>
      </c>
      <c r="B4" s="6"/>
      <c r="C4" s="7" t="str">
        <f>'[3]Style Summary Cover Page'!B4</f>
        <v>FALL 25</v>
      </c>
      <c r="D4" s="8" t="s">
        <v>10</v>
      </c>
      <c r="E4" s="9" t="str">
        <f>'[3]Style Summary Cover Page'!D4</f>
        <v>GLADYS</v>
      </c>
      <c r="F4" s="9"/>
      <c r="G4" s="9"/>
      <c r="H4" s="10"/>
      <c r="I4" s="32"/>
      <c r="J4" s="32"/>
      <c r="K4" s="32"/>
      <c r="L4" s="33"/>
      <c r="M4" s="34"/>
      <c r="N4" s="34"/>
      <c r="O4" s="34"/>
      <c r="P4" s="34"/>
      <c r="Q4" s="34"/>
      <c r="R4" s="34"/>
      <c r="S4" s="34"/>
      <c r="T4" s="34"/>
      <c r="U4" s="34"/>
      <c r="V4" s="49"/>
      <c r="W4" s="48"/>
    </row>
    <row r="5" s="1" customFormat="1" customHeight="1" spans="1:23">
      <c r="A5" s="6" t="s">
        <v>11</v>
      </c>
      <c r="B5" s="6"/>
      <c r="C5" s="7" t="str">
        <f>'[3]Style Summary Cover Page'!B5</f>
        <v>0X-3X</v>
      </c>
      <c r="D5" s="8" t="s">
        <v>12</v>
      </c>
      <c r="E5" s="9" t="str">
        <f>'[3]Style Summary Cover Page'!D5</f>
        <v>ANY AVAILABLE</v>
      </c>
      <c r="F5" s="9"/>
      <c r="G5" s="9"/>
      <c r="H5" s="10"/>
      <c r="I5" s="32"/>
      <c r="J5" s="32"/>
      <c r="K5" s="32"/>
      <c r="L5" s="33"/>
      <c r="M5" s="34"/>
      <c r="N5" s="34"/>
      <c r="O5" s="34"/>
      <c r="P5" s="34"/>
      <c r="Q5" s="34"/>
      <c r="R5" s="34"/>
      <c r="S5" s="34"/>
      <c r="T5" s="34"/>
      <c r="U5" s="34"/>
      <c r="V5" s="49"/>
      <c r="W5" s="48"/>
    </row>
    <row r="6" s="1" customFormat="1" customHeight="1" spans="1:23">
      <c r="A6" s="6" t="s">
        <v>15</v>
      </c>
      <c r="B6" s="6"/>
      <c r="C6" s="7" t="str">
        <f>'[3]Style Summary Cover Page'!B6</f>
        <v>1X</v>
      </c>
      <c r="D6" s="8" t="s">
        <v>16</v>
      </c>
      <c r="E6" s="9" t="str">
        <f>'[3]Style Summary Cover Page'!D6</f>
        <v>VELVET</v>
      </c>
      <c r="F6" s="9"/>
      <c r="G6" s="9"/>
      <c r="H6" s="12"/>
      <c r="I6" s="35"/>
      <c r="J6" s="35"/>
      <c r="K6" s="35"/>
      <c r="L6" s="36"/>
      <c r="M6" s="34"/>
      <c r="N6" s="34"/>
      <c r="O6" s="34"/>
      <c r="P6" s="34"/>
      <c r="Q6" s="34"/>
      <c r="R6" s="34"/>
      <c r="S6" s="34"/>
      <c r="T6" s="34"/>
      <c r="U6" s="50"/>
      <c r="V6" s="49"/>
      <c r="W6" s="48"/>
    </row>
    <row r="7" s="1" customFormat="1" customHeight="1" spans="1:23">
      <c r="A7" s="13" t="s">
        <v>17</v>
      </c>
      <c r="B7" s="13"/>
      <c r="C7" s="13"/>
      <c r="D7" s="13"/>
      <c r="E7" s="13"/>
      <c r="F7" s="13"/>
      <c r="G7" s="14" t="s">
        <v>18</v>
      </c>
      <c r="H7" s="15" t="s">
        <v>50</v>
      </c>
      <c r="I7" s="37" t="s">
        <v>51</v>
      </c>
      <c r="J7" s="38" t="s">
        <v>52</v>
      </c>
      <c r="K7" s="15" t="s">
        <v>53</v>
      </c>
      <c r="L7" s="39" t="s">
        <v>54</v>
      </c>
      <c r="M7" s="40"/>
      <c r="N7" s="41"/>
      <c r="O7" s="40"/>
      <c r="P7" s="40"/>
      <c r="Q7" s="40"/>
      <c r="R7" s="41"/>
      <c r="S7" s="40"/>
      <c r="T7" s="40"/>
      <c r="U7" s="41"/>
      <c r="V7" s="42"/>
      <c r="W7" s="48"/>
    </row>
    <row r="8" s="1" customFormat="1" ht="15" customHeight="1" spans="1:23">
      <c r="A8" s="13"/>
      <c r="B8" s="13"/>
      <c r="C8" s="13"/>
      <c r="D8" s="13"/>
      <c r="E8" s="13"/>
      <c r="F8" s="13"/>
      <c r="G8" s="16"/>
      <c r="H8" s="17"/>
      <c r="I8" s="17"/>
      <c r="J8" s="17"/>
      <c r="K8" s="17"/>
      <c r="L8" s="39"/>
      <c r="M8" s="42"/>
      <c r="N8" s="42"/>
      <c r="O8" s="42"/>
      <c r="P8" s="43"/>
      <c r="Q8" s="42"/>
      <c r="R8" s="42"/>
      <c r="S8" s="42"/>
      <c r="T8" s="43"/>
      <c r="U8" s="42"/>
      <c r="V8" s="42"/>
      <c r="W8" s="48"/>
    </row>
    <row r="9" s="1" customFormat="1" ht="38" customHeight="1" spans="1:23">
      <c r="A9" s="18" t="str">
        <f>'[3]SPEC SHEET'!A11</f>
        <v>BODICE CENTER FRONT LENGTH TO WAIST SEAM</v>
      </c>
      <c r="B9" s="18"/>
      <c r="C9" s="18"/>
      <c r="D9" s="18"/>
      <c r="E9" s="18"/>
      <c r="F9" s="19" t="s">
        <v>55</v>
      </c>
      <c r="G9" s="20">
        <v>0.125</v>
      </c>
      <c r="H9" s="21">
        <f>'1X-3X'!H9*2.54</f>
        <v>20.0025</v>
      </c>
      <c r="I9" s="21">
        <f>'1X-3X'!I9*2.54</f>
        <v>20.32</v>
      </c>
      <c r="J9" s="21">
        <f>'1X-3X'!J9*2.54</f>
        <v>20.6375</v>
      </c>
      <c r="K9" s="21">
        <f>'1X-3X'!K9*2.54</f>
        <v>20.955</v>
      </c>
      <c r="L9" s="44"/>
      <c r="M9" s="45"/>
      <c r="N9" s="45"/>
      <c r="O9" s="46"/>
      <c r="P9" s="45"/>
      <c r="Q9" s="45"/>
      <c r="R9" s="45"/>
      <c r="S9" s="46"/>
      <c r="T9" s="45"/>
      <c r="U9" s="45"/>
      <c r="V9" s="51"/>
      <c r="W9" s="48"/>
    </row>
    <row r="10" s="1" customFormat="1" ht="38" customHeight="1" spans="1:23">
      <c r="A10" s="18" t="str">
        <f>'[3]SPEC SHEET'!A12</f>
        <v>BODICE CENTER FRONT LENGTH TO WAIST SEAM (SHELL ONLY)</v>
      </c>
      <c r="B10" s="18"/>
      <c r="C10" s="18"/>
      <c r="D10" s="18"/>
      <c r="E10" s="18"/>
      <c r="F10" s="19" t="s">
        <v>27</v>
      </c>
      <c r="G10" s="20">
        <v>0.125</v>
      </c>
      <c r="H10" s="21">
        <f>'1X-3X'!H10*2.54</f>
        <v>20.0025</v>
      </c>
      <c r="I10" s="21">
        <f>'1X-3X'!I10*2.54</f>
        <v>20.32</v>
      </c>
      <c r="J10" s="21">
        <f>'1X-3X'!J10*2.54</f>
        <v>20.6375</v>
      </c>
      <c r="K10" s="21">
        <f>'1X-3X'!K10*2.54</f>
        <v>20.955</v>
      </c>
      <c r="L10" s="44"/>
      <c r="M10" s="45"/>
      <c r="N10" s="45"/>
      <c r="O10" s="46"/>
      <c r="P10" s="45"/>
      <c r="Q10" s="45"/>
      <c r="R10" s="45"/>
      <c r="S10" s="46"/>
      <c r="T10" s="45"/>
      <c r="U10" s="45"/>
      <c r="V10" s="51"/>
      <c r="W10" s="48"/>
    </row>
    <row r="11" s="1" customFormat="1" ht="38" customHeight="1" spans="1:23">
      <c r="A11" s="18" t="str">
        <f>'[3]SPEC SHEET'!A13</f>
        <v>FRONT PRINCESS SEAM LENGTH ALONG SEAM (SHELL ONLY)</v>
      </c>
      <c r="B11" s="18"/>
      <c r="C11" s="18"/>
      <c r="D11" s="18"/>
      <c r="E11" s="18"/>
      <c r="F11" s="22" t="s">
        <v>56</v>
      </c>
      <c r="G11" s="20">
        <v>0.125</v>
      </c>
      <c r="H11" s="21">
        <f>'1X-3X'!H11*2.54</f>
        <v>26.9875</v>
      </c>
      <c r="I11" s="21">
        <f>'1X-3X'!I11*2.54</f>
        <v>27.305</v>
      </c>
      <c r="J11" s="21">
        <f>'1X-3X'!J11*2.54</f>
        <v>27.6225</v>
      </c>
      <c r="K11" s="21">
        <f>'1X-3X'!K11*2.54</f>
        <v>27.94</v>
      </c>
      <c r="L11" s="44"/>
      <c r="M11" s="45"/>
      <c r="N11" s="45"/>
      <c r="O11" s="46"/>
      <c r="P11" s="45"/>
      <c r="Q11" s="45"/>
      <c r="R11" s="45"/>
      <c r="S11" s="46"/>
      <c r="T11" s="45"/>
      <c r="U11" s="45"/>
      <c r="V11" s="51"/>
      <c r="W11" s="48"/>
    </row>
    <row r="12" s="1" customFormat="1" ht="38" customHeight="1" spans="1:23">
      <c r="A12" s="18" t="str">
        <f>'[3]SPEC SHEET'!A14</f>
        <v>BODICE SIDE SEAM LENGTH TO WAIST SEAM</v>
      </c>
      <c r="B12" s="18"/>
      <c r="C12" s="18"/>
      <c r="D12" s="18"/>
      <c r="E12" s="18"/>
      <c r="F12" s="22" t="s">
        <v>57</v>
      </c>
      <c r="G12" s="20">
        <v>0.125</v>
      </c>
      <c r="H12" s="21">
        <f>'1X-3X'!H12*2.54</f>
        <v>14.9225</v>
      </c>
      <c r="I12" s="21">
        <f>'1X-3X'!I12*2.54</f>
        <v>15.24</v>
      </c>
      <c r="J12" s="21">
        <f>'1X-3X'!J12*2.54</f>
        <v>15.5575</v>
      </c>
      <c r="K12" s="21">
        <f>'1X-3X'!K12*2.54</f>
        <v>15.875</v>
      </c>
      <c r="L12" s="44"/>
      <c r="M12" s="45"/>
      <c r="N12" s="45"/>
      <c r="O12" s="46"/>
      <c r="P12" s="45"/>
      <c r="Q12" s="45"/>
      <c r="R12" s="45"/>
      <c r="S12" s="46"/>
      <c r="T12" s="45"/>
      <c r="U12" s="45"/>
      <c r="V12" s="51"/>
      <c r="W12" s="48"/>
    </row>
    <row r="13" s="1" customFormat="1" ht="38" customHeight="1" spans="1:23">
      <c r="A13" s="18" t="str">
        <f>'[3]SPEC SHEET'!A15</f>
        <v>BODICE SIDE SEAM LENGTH TO WAIST SEAM (SHELL ONLY)</v>
      </c>
      <c r="B13" s="18"/>
      <c r="C13" s="18"/>
      <c r="D13" s="18"/>
      <c r="E13" s="18"/>
      <c r="F13" s="22" t="s">
        <v>30</v>
      </c>
      <c r="G13" s="20">
        <v>0.125</v>
      </c>
      <c r="H13" s="21">
        <f>'1X-3X'!H13*2.54</f>
        <v>14.9225</v>
      </c>
      <c r="I13" s="21">
        <f>'1X-3X'!I13*2.54</f>
        <v>15.24</v>
      </c>
      <c r="J13" s="21">
        <f>'1X-3X'!J13*2.54</f>
        <v>15.5575</v>
      </c>
      <c r="K13" s="21">
        <f>'1X-3X'!K13*2.54</f>
        <v>15.875</v>
      </c>
      <c r="L13" s="44"/>
      <c r="M13" s="45"/>
      <c r="N13" s="45"/>
      <c r="O13" s="46"/>
      <c r="P13" s="45"/>
      <c r="Q13" s="45"/>
      <c r="R13" s="45"/>
      <c r="S13" s="46"/>
      <c r="T13" s="45"/>
      <c r="U13" s="45"/>
      <c r="V13" s="51"/>
      <c r="W13" s="48"/>
    </row>
    <row r="14" s="1" customFormat="1" ht="38" customHeight="1" spans="1:23">
      <c r="A14" s="18" t="str">
        <f>'[3]SPEC SHEET'!A16</f>
        <v>BODICE CENTER BACK LENGTH TO WAIST SEAM</v>
      </c>
      <c r="B14" s="18"/>
      <c r="C14" s="18"/>
      <c r="D14" s="18"/>
      <c r="E14" s="18"/>
      <c r="F14" s="22" t="s">
        <v>58</v>
      </c>
      <c r="G14" s="20">
        <v>0.125</v>
      </c>
      <c r="H14" s="21">
        <f>'1X-3X'!H14*2.54</f>
        <v>12.7</v>
      </c>
      <c r="I14" s="21">
        <f>'1X-3X'!I14*2.54</f>
        <v>13.0175</v>
      </c>
      <c r="J14" s="21">
        <f>'1X-3X'!J14*2.54</f>
        <v>13.335</v>
      </c>
      <c r="K14" s="21">
        <f>'1X-3X'!K14*2.54</f>
        <v>13.6525</v>
      </c>
      <c r="L14" s="44"/>
      <c r="M14" s="45"/>
      <c r="N14" s="45"/>
      <c r="O14" s="46"/>
      <c r="P14" s="45"/>
      <c r="Q14" s="45"/>
      <c r="R14" s="45"/>
      <c r="S14" s="46"/>
      <c r="T14" s="45"/>
      <c r="U14" s="45"/>
      <c r="V14" s="51"/>
      <c r="W14" s="48"/>
    </row>
    <row r="15" s="1" customFormat="1" ht="38" customHeight="1" spans="1:23">
      <c r="A15" s="18" t="str">
        <f>'[3]SPEC SHEET'!A17</f>
        <v>BODICE CENTER BACK LENGTH TO WAIST SEAM (SHELL ONLY)</v>
      </c>
      <c r="B15" s="18"/>
      <c r="C15" s="18"/>
      <c r="D15" s="18"/>
      <c r="E15" s="18"/>
      <c r="F15" s="22" t="s">
        <v>32</v>
      </c>
      <c r="G15" s="20">
        <v>0.125</v>
      </c>
      <c r="H15" s="21">
        <f>'1X-3X'!H15*2.54</f>
        <v>12.7</v>
      </c>
      <c r="I15" s="21">
        <f>'1X-3X'!I15*2.54</f>
        <v>13.0175</v>
      </c>
      <c r="J15" s="21">
        <f>'1X-3X'!J15*2.54</f>
        <v>13.335</v>
      </c>
      <c r="K15" s="21">
        <f>'1X-3X'!K15*2.54</f>
        <v>13.6525</v>
      </c>
      <c r="L15" s="44"/>
      <c r="M15" s="45"/>
      <c r="N15" s="45"/>
      <c r="O15" s="46"/>
      <c r="P15" s="45"/>
      <c r="Q15" s="45"/>
      <c r="R15" s="45"/>
      <c r="S15" s="46"/>
      <c r="T15" s="45"/>
      <c r="U15" s="45"/>
      <c r="V15" s="51"/>
      <c r="W15" s="48"/>
    </row>
    <row r="16" s="1" customFormat="1" ht="38" customHeight="1" spans="1:23">
      <c r="A16" s="18" t="str">
        <f>'[3]SPEC SHEET'!A18</f>
        <v>SKIRT FRONT LENGTH FROM WAIST SEAM  TO HEM EDGE AT CF</v>
      </c>
      <c r="B16" s="18"/>
      <c r="C16" s="18"/>
      <c r="D16" s="18"/>
      <c r="E16" s="18"/>
      <c r="F16" s="23" t="s">
        <v>33</v>
      </c>
      <c r="G16" s="20">
        <v>0.125</v>
      </c>
      <c r="H16" s="21">
        <f>'1X-3X'!H16*2.54</f>
        <v>114.935</v>
      </c>
      <c r="I16" s="21">
        <f>'1X-3X'!I16*2.54</f>
        <v>115.57</v>
      </c>
      <c r="J16" s="21">
        <f>'1X-3X'!J16*2.54</f>
        <v>116.205</v>
      </c>
      <c r="K16" s="21">
        <f>'1X-3X'!K16*2.54</f>
        <v>116.84</v>
      </c>
      <c r="L16" s="44"/>
      <c r="M16" s="45"/>
      <c r="N16" s="45"/>
      <c r="O16" s="46"/>
      <c r="P16" s="45"/>
      <c r="Q16" s="45"/>
      <c r="R16" s="45"/>
      <c r="S16" s="46"/>
      <c r="T16" s="45"/>
      <c r="U16" s="45"/>
      <c r="V16" s="51"/>
      <c r="W16" s="48"/>
    </row>
    <row r="17" s="1" customFormat="1" ht="38" customHeight="1" spans="1:23">
      <c r="A17" s="18" t="str">
        <f>'[3]SPEC SHEET'!A19</f>
        <v>SKIRT SIDE SEAM  LENGTH FROM WAIST SEAM  TO HEM EDGE AT SS</v>
      </c>
      <c r="B17" s="18"/>
      <c r="C17" s="18"/>
      <c r="D17" s="18"/>
      <c r="E17" s="18"/>
      <c r="F17" s="24" t="s">
        <v>34</v>
      </c>
      <c r="G17" s="20">
        <v>0.125</v>
      </c>
      <c r="H17" s="21">
        <f>'1X-3X'!H17*2.54</f>
        <v>112.395</v>
      </c>
      <c r="I17" s="21">
        <f>'1X-3X'!I17*2.54</f>
        <v>113.03</v>
      </c>
      <c r="J17" s="21">
        <f>'1X-3X'!J17*2.54</f>
        <v>113.665</v>
      </c>
      <c r="K17" s="21">
        <f>'1X-3X'!K17*2.54</f>
        <v>114.3</v>
      </c>
      <c r="L17" s="44"/>
      <c r="M17" s="45"/>
      <c r="N17" s="45"/>
      <c r="O17" s="46"/>
      <c r="P17" s="45"/>
      <c r="Q17" s="45"/>
      <c r="R17" s="45"/>
      <c r="S17" s="46"/>
      <c r="T17" s="45"/>
      <c r="U17" s="45"/>
      <c r="V17" s="51"/>
      <c r="W17" s="48"/>
    </row>
    <row r="18" s="1" customFormat="1" ht="38" customHeight="1" spans="1:23">
      <c r="A18" s="18" t="str">
        <f>'[3]SPEC SHEET'!A20</f>
        <v>SKIRT BACK  LENGTH FROM WAIST SEAM  TO HEM EDGE AT CB</v>
      </c>
      <c r="B18" s="18"/>
      <c r="C18" s="18"/>
      <c r="D18" s="18"/>
      <c r="E18" s="18"/>
      <c r="F18" s="25" t="s">
        <v>35</v>
      </c>
      <c r="G18" s="20">
        <v>0.125</v>
      </c>
      <c r="H18" s="21">
        <f>'1X-3X'!H18*2.54</f>
        <v>113.665</v>
      </c>
      <c r="I18" s="21">
        <f>'1X-3X'!I18*2.54</f>
        <v>114.3</v>
      </c>
      <c r="J18" s="21">
        <f>'1X-3X'!J18*2.54</f>
        <v>114.935</v>
      </c>
      <c r="K18" s="21">
        <f>'1X-3X'!K18*2.54</f>
        <v>115.57</v>
      </c>
      <c r="L18" s="44"/>
      <c r="M18" s="45"/>
      <c r="N18" s="45"/>
      <c r="O18" s="46"/>
      <c r="P18" s="45"/>
      <c r="Q18" s="45"/>
      <c r="R18" s="45"/>
      <c r="S18" s="46"/>
      <c r="T18" s="45"/>
      <c r="U18" s="45"/>
      <c r="V18" s="51"/>
      <c r="W18" s="48"/>
    </row>
    <row r="19" s="1" customFormat="1" ht="38" customHeight="1" spans="1:23">
      <c r="A19" s="18" t="str">
        <f>'[3]SPEC SHEET'!A21</f>
        <v>"NECK" WIDTH/ DISTANCE BETWEEN HPS</v>
      </c>
      <c r="B19" s="18"/>
      <c r="C19" s="18"/>
      <c r="D19" s="18"/>
      <c r="E19" s="18"/>
      <c r="F19" s="25" t="s">
        <v>36</v>
      </c>
      <c r="G19" s="20">
        <v>0.125</v>
      </c>
      <c r="H19" s="21">
        <f>'1X-3X'!H19*2.54</f>
        <v>20.6375</v>
      </c>
      <c r="I19" s="21">
        <f>'1X-3X'!I19*2.54</f>
        <v>22.225</v>
      </c>
      <c r="J19" s="21">
        <f>'1X-3X'!J19*2.54</f>
        <v>23.8125</v>
      </c>
      <c r="K19" s="21">
        <f>'1X-3X'!K19*2.54</f>
        <v>25.4</v>
      </c>
      <c r="L19" s="44"/>
      <c r="M19" s="45"/>
      <c r="N19" s="45"/>
      <c r="O19" s="46"/>
      <c r="P19" s="45"/>
      <c r="Q19" s="45"/>
      <c r="R19" s="45"/>
      <c r="S19" s="46"/>
      <c r="T19" s="45"/>
      <c r="U19" s="45"/>
      <c r="V19" s="51"/>
      <c r="W19" s="48"/>
    </row>
    <row r="20" s="1" customFormat="1" ht="38" customHeight="1" spans="1:23">
      <c r="A20" s="18" t="str">
        <f>'[3]SPEC SHEET'!A22</f>
        <v>BACK TOP EDGE ALONG SEAM (HALF)</v>
      </c>
      <c r="B20" s="18"/>
      <c r="C20" s="18"/>
      <c r="D20" s="18"/>
      <c r="E20" s="18"/>
      <c r="F20" s="25" t="s">
        <v>37</v>
      </c>
      <c r="G20" s="20">
        <v>0.125</v>
      </c>
      <c r="H20" s="21">
        <f>'1X-3X'!H20*2.54</f>
        <v>21.9075</v>
      </c>
      <c r="I20" s="21">
        <f>'1X-3X'!I20*2.54</f>
        <v>23.495</v>
      </c>
      <c r="J20" s="21">
        <f>'1X-3X'!J20*2.54</f>
        <v>25.0825</v>
      </c>
      <c r="K20" s="21">
        <f>'1X-3X'!K20*2.54</f>
        <v>26.67</v>
      </c>
      <c r="L20" s="47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</row>
    <row r="21" s="1" customFormat="1" ht="38" customHeight="1" spans="1:23">
      <c r="A21" s="18" t="str">
        <f>'[3]SPEC SHEET'!A23</f>
        <v>CHEST CIRCUMFERENCE AT APEX FROM CF TO CB ALONG NATURAL CURVES</v>
      </c>
      <c r="B21" s="18"/>
      <c r="C21" s="18"/>
      <c r="D21" s="18"/>
      <c r="E21" s="18"/>
      <c r="F21" s="25" t="s">
        <v>38</v>
      </c>
      <c r="G21" s="26">
        <v>0.25</v>
      </c>
      <c r="H21" s="21">
        <f>'1X-3X'!H21*2.54</f>
        <v>91.44</v>
      </c>
      <c r="I21" s="21">
        <f>'1X-3X'!I21*2.54</f>
        <v>96.52</v>
      </c>
      <c r="J21" s="21">
        <f>'1X-3X'!J21*2.54</f>
        <v>102.87</v>
      </c>
      <c r="K21" s="21">
        <f>'1X-3X'!K21*2.54</f>
        <v>109.22</v>
      </c>
      <c r="L21" s="47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</row>
    <row r="22" s="1" customFormat="1" ht="38" customHeight="1" spans="1:23">
      <c r="A22" s="18" t="str">
        <f>'[3]SPEC SHEET'!A24</f>
        <v>CHEST CIRCUMFERENCE AT APEX FROM CF TO CB ALONG NATURAL CURVES (SHELL ONLY)</v>
      </c>
      <c r="B22" s="18"/>
      <c r="C22" s="18"/>
      <c r="D22" s="18"/>
      <c r="E22" s="18"/>
      <c r="F22" s="25" t="s">
        <v>39</v>
      </c>
      <c r="G22" s="26">
        <v>0.25</v>
      </c>
      <c r="H22" s="21">
        <f>'1X-3X'!H22*2.54</f>
        <v>93.98</v>
      </c>
      <c r="I22" s="21">
        <f>'1X-3X'!I22*2.54</f>
        <v>99.06</v>
      </c>
      <c r="J22" s="21">
        <f>'1X-3X'!J22*2.54</f>
        <v>105.41</v>
      </c>
      <c r="K22" s="21">
        <f>'1X-3X'!K22*2.54</f>
        <v>111.76</v>
      </c>
      <c r="L22" s="47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</row>
    <row r="23" s="1" customFormat="1" ht="38" customHeight="1" spans="1:23">
      <c r="A23" s="18" t="str">
        <f>'[3]SPEC SHEET'!A25</f>
        <v>WAIST CIRCUMFERENCE (SHELL ONLY)</v>
      </c>
      <c r="B23" s="18"/>
      <c r="C23" s="18"/>
      <c r="D23" s="18"/>
      <c r="E23" s="18"/>
      <c r="F23" s="25" t="s">
        <v>40</v>
      </c>
      <c r="G23" s="26">
        <v>0.25</v>
      </c>
      <c r="H23" s="21">
        <f>'1X-3X'!H23*2.54</f>
        <v>87.63</v>
      </c>
      <c r="I23" s="21">
        <f>'1X-3X'!I23*2.54</f>
        <v>92.71</v>
      </c>
      <c r="J23" s="21">
        <f>'1X-3X'!J23*2.54</f>
        <v>99.06</v>
      </c>
      <c r="K23" s="21">
        <f>'1X-3X'!K23*2.54</f>
        <v>105.41</v>
      </c>
      <c r="L23" s="47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</row>
    <row r="24" s="1" customFormat="1" ht="38" customHeight="1" spans="1:23">
      <c r="A24" s="18" t="str">
        <f>'[3]SPEC SHEET'!A26</f>
        <v>LOW HIPS 8 1/2” FROM WAIST SEAM STRAIGHT SS TO SS</v>
      </c>
      <c r="B24" s="18"/>
      <c r="C24" s="18"/>
      <c r="D24" s="18"/>
      <c r="E24" s="18"/>
      <c r="F24" s="25" t="s">
        <v>41</v>
      </c>
      <c r="G24" s="26">
        <v>0.25</v>
      </c>
      <c r="H24" s="21">
        <f>'1X-3X'!H24*2.54</f>
        <v>113.03</v>
      </c>
      <c r="I24" s="21">
        <f>'1X-3X'!I24*2.54</f>
        <v>118.11</v>
      </c>
      <c r="J24" s="21">
        <f>'1X-3X'!J24*2.54</f>
        <v>124.46</v>
      </c>
      <c r="K24" s="21">
        <f>'1X-3X'!K24*2.54</f>
        <v>130.81</v>
      </c>
      <c r="L24" s="47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</row>
    <row r="25" s="1" customFormat="1" ht="38" customHeight="1" spans="1:23">
      <c r="A25" s="18" t="str">
        <f>'[3]SPEC SHEET'!A27</f>
        <v>SKIRT SWEEP (STRAIGHT ACROSS ) SLIT EDGES ALIGNED, FOLD TO SLIT EDGE </v>
      </c>
      <c r="B25" s="18"/>
      <c r="C25" s="18"/>
      <c r="D25" s="18"/>
      <c r="E25" s="18"/>
      <c r="F25" s="25" t="s">
        <v>42</v>
      </c>
      <c r="G25" s="26">
        <v>0.25</v>
      </c>
      <c r="H25" s="21">
        <f>'1X-3X'!H25*2.54</f>
        <v>205.74</v>
      </c>
      <c r="I25" s="21">
        <f>'1X-3X'!I25*2.54</f>
        <v>210.82</v>
      </c>
      <c r="J25" s="21">
        <f>'1X-3X'!J25*2.54</f>
        <v>217.17</v>
      </c>
      <c r="K25" s="21">
        <f>'1X-3X'!K25*2.54</f>
        <v>223.52</v>
      </c>
      <c r="L25" s="47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</row>
    <row r="26" s="1" customFormat="1" ht="38" customHeight="1" spans="1:23">
      <c r="A26" s="18" t="str">
        <f>'[3]SPEC SHEET'!A28</f>
        <v>DETACHABLE SHOULDER STRAP LENGTH</v>
      </c>
      <c r="B26" s="18"/>
      <c r="C26" s="18"/>
      <c r="D26" s="18"/>
      <c r="E26" s="18"/>
      <c r="F26" s="25" t="s">
        <v>43</v>
      </c>
      <c r="G26" s="27">
        <v>0.25</v>
      </c>
      <c r="H26" s="21">
        <f>'1X-3X'!H26*2.54</f>
        <v>41.91</v>
      </c>
      <c r="I26" s="21">
        <f>'1X-3X'!I26*2.54</f>
        <v>42.545</v>
      </c>
      <c r="J26" s="21">
        <f>'1X-3X'!J26*2.54</f>
        <v>43.18</v>
      </c>
      <c r="K26" s="21">
        <f>'1X-3X'!K26*2.54</f>
        <v>43.815</v>
      </c>
      <c r="L26" s="47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</row>
    <row r="27" s="1" customFormat="1" ht="38" customHeight="1" spans="1:23">
      <c r="A27" s="18" t="str">
        <f>'[3]SPEC SHEET'!A29</f>
        <v>DETACHABLE SHOULDER STRAP WIDTH</v>
      </c>
      <c r="B27" s="18"/>
      <c r="C27" s="18"/>
      <c r="D27" s="18"/>
      <c r="E27" s="18"/>
      <c r="F27" s="25" t="s">
        <v>44</v>
      </c>
      <c r="G27" s="20">
        <v>0</v>
      </c>
      <c r="H27" s="21">
        <f>'1X-3X'!H27*2.54</f>
        <v>0.9525</v>
      </c>
      <c r="I27" s="21">
        <f>'1X-3X'!I27*2.54</f>
        <v>0.9525</v>
      </c>
      <c r="J27" s="21">
        <f>'1X-3X'!J27*2.54</f>
        <v>0.9525</v>
      </c>
      <c r="K27" s="21">
        <f>'1X-3X'!K27*2.54</f>
        <v>0.9525</v>
      </c>
      <c r="L27" s="47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</row>
    <row r="28" s="1" customFormat="1" ht="38" customHeight="1" spans="1:12">
      <c r="A28" s="18" t="str">
        <f>'[3]SPEC SHEET'!A30</f>
        <v>STRAP ADJUSTABLE OVERLAP LENGTH</v>
      </c>
      <c r="B28" s="18"/>
      <c r="C28" s="18"/>
      <c r="D28" s="18"/>
      <c r="E28" s="18"/>
      <c r="F28" s="25" t="s">
        <v>45</v>
      </c>
      <c r="G28" s="20">
        <v>0.125</v>
      </c>
      <c r="H28" s="21">
        <f>'1X-3X'!H28*2.54</f>
        <v>6.35</v>
      </c>
      <c r="I28" s="21">
        <f>'1X-3X'!I28*2.54</f>
        <v>6.35</v>
      </c>
      <c r="J28" s="21">
        <f>'1X-3X'!J28*2.54</f>
        <v>6.35</v>
      </c>
      <c r="K28" s="21">
        <f>'1X-3X'!K28*2.54</f>
        <v>6.35</v>
      </c>
      <c r="L28" s="47"/>
    </row>
    <row r="29" s="1" customFormat="1" ht="38" customHeight="1" spans="1:12">
      <c r="A29" s="18" t="str">
        <f>'[3]SPEC SHEET'!A31</f>
        <v>ZIPPER LENGTH</v>
      </c>
      <c r="B29" s="18"/>
      <c r="C29" s="18"/>
      <c r="D29" s="18"/>
      <c r="E29" s="18"/>
      <c r="F29" s="25" t="s">
        <v>46</v>
      </c>
      <c r="G29" s="20">
        <v>0.25</v>
      </c>
      <c r="H29" s="21">
        <f>'1X-3X'!H29*2.54</f>
        <v>29.845</v>
      </c>
      <c r="I29" s="21">
        <f>'1X-3X'!I29*2.54</f>
        <v>29.845</v>
      </c>
      <c r="J29" s="21">
        <f>'1X-3X'!J29*2.54</f>
        <v>30.48</v>
      </c>
      <c r="K29" s="21">
        <f>'1X-3X'!K29*2.54</f>
        <v>0</v>
      </c>
      <c r="L29" s="47"/>
    </row>
    <row r="30" s="1" customFormat="1" ht="38" customHeight="1" spans="1:12">
      <c r="A30" s="18" t="str">
        <f>'[3]SPEC SHEET'!A32</f>
        <v>SLIT LENGTH</v>
      </c>
      <c r="B30" s="18"/>
      <c r="C30" s="18"/>
      <c r="D30" s="18"/>
      <c r="E30" s="18"/>
      <c r="F30" s="28" t="s">
        <v>47</v>
      </c>
      <c r="G30" s="20">
        <v>0.25</v>
      </c>
      <c r="H30" s="21">
        <f>'1X-3X'!H30*2.54</f>
        <v>78.105</v>
      </c>
      <c r="I30" s="21">
        <f>'1X-3X'!I30*2.54</f>
        <v>78.74</v>
      </c>
      <c r="J30" s="21">
        <f>'1X-3X'!J30*2.54</f>
        <v>79.375</v>
      </c>
      <c r="K30" s="21">
        <f>'1X-3X'!K30*2.54</f>
        <v>80.01</v>
      </c>
      <c r="L30" s="47"/>
    </row>
    <row r="31" s="1" customFormat="1" ht="38" customHeight="1" spans="1:12">
      <c r="A31" s="18" t="str">
        <f>'[3]SPEC SHEET'!A33</f>
        <v>BROUGHT FORWARD SIDE SEAM PLACEMENT  FROM  NATURAL FOLD-TO SLIT TOP EDGE</v>
      </c>
      <c r="B31" s="18"/>
      <c r="C31" s="18"/>
      <c r="D31" s="18"/>
      <c r="E31" s="18"/>
      <c r="F31" s="28" t="s">
        <v>59</v>
      </c>
      <c r="G31" s="20">
        <v>0.125</v>
      </c>
      <c r="H31" s="21">
        <f>'1X-3X'!H31*2.54</f>
        <v>14.9225</v>
      </c>
      <c r="I31" s="21">
        <f>'1X-3X'!I31*2.54</f>
        <v>15.24</v>
      </c>
      <c r="J31" s="21">
        <f>'1X-3X'!J31*2.54</f>
        <v>15.5575</v>
      </c>
      <c r="K31" s="21">
        <f>'1X-3X'!K31*2.54</f>
        <v>15.875</v>
      </c>
      <c r="L31" s="47"/>
    </row>
    <row r="32" s="1" customFormat="1" ht="38" customHeight="1" spans="1:12">
      <c r="A32" s="18" t="str">
        <f>'[3]SPEC SHEET'!A34</f>
        <v>HEM HEIGHT</v>
      </c>
      <c r="B32" s="18"/>
      <c r="C32" s="18"/>
      <c r="D32" s="18"/>
      <c r="E32" s="18"/>
      <c r="F32" s="28" t="s">
        <v>49</v>
      </c>
      <c r="G32" s="20">
        <v>0</v>
      </c>
      <c r="H32" s="21">
        <f>'1X-3X'!H32*2.54</f>
        <v>1.27</v>
      </c>
      <c r="I32" s="21">
        <f>'1X-3X'!I32*2.54</f>
        <v>1.27</v>
      </c>
      <c r="J32" s="21">
        <f>'1X-3X'!J32*2.54</f>
        <v>1.27</v>
      </c>
      <c r="K32" s="21">
        <f>'1X-3X'!K32*2.54</f>
        <v>1.27</v>
      </c>
      <c r="L32" s="47"/>
    </row>
  </sheetData>
  <mergeCells count="43">
    <mergeCell ref="A1:D1"/>
    <mergeCell ref="A2:B2"/>
    <mergeCell ref="E2:G2"/>
    <mergeCell ref="A3:B3"/>
    <mergeCell ref="E3:G3"/>
    <mergeCell ref="A4:B4"/>
    <mergeCell ref="E4:G4"/>
    <mergeCell ref="A5:B5"/>
    <mergeCell ref="E5:G5"/>
    <mergeCell ref="A6:B6"/>
    <mergeCell ref="E6:G6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19:E19"/>
    <mergeCell ref="A20:E20"/>
    <mergeCell ref="A21:E21"/>
    <mergeCell ref="A22:E22"/>
    <mergeCell ref="A23:E23"/>
    <mergeCell ref="A24:E24"/>
    <mergeCell ref="A25:E25"/>
    <mergeCell ref="A26:E26"/>
    <mergeCell ref="A27:E27"/>
    <mergeCell ref="A28:E28"/>
    <mergeCell ref="A29:E29"/>
    <mergeCell ref="A30:E30"/>
    <mergeCell ref="A31:E31"/>
    <mergeCell ref="A32:E32"/>
    <mergeCell ref="G7:G8"/>
    <mergeCell ref="H7:H8"/>
    <mergeCell ref="I7:I8"/>
    <mergeCell ref="J7:J8"/>
    <mergeCell ref="K7:K8"/>
    <mergeCell ref="L7:L8"/>
    <mergeCell ref="H1:L6"/>
    <mergeCell ref="A7:E8"/>
  </mergeCells>
  <conditionalFormatting sqref="K29">
    <cfRule type="notContainsBlanks" dxfId="0" priority="1">
      <formula>LEN(TRIM(K29))&gt;0</formula>
    </cfRule>
  </conditionalFormatting>
  <conditionalFormatting sqref="L9:L19">
    <cfRule type="notContainsBlanks" dxfId="0" priority="5">
      <formula>LEN(TRIM(L9))&gt;0</formula>
    </cfRule>
  </conditionalFormatting>
  <conditionalFormatting sqref="P9:P19">
    <cfRule type="notContainsBlanks" dxfId="0" priority="4">
      <formula>LEN(TRIM(P9))&gt;0</formula>
    </cfRule>
  </conditionalFormatting>
  <conditionalFormatting sqref="T9:T19">
    <cfRule type="notContainsBlanks" dxfId="0" priority="3">
      <formula>LEN(TRIM(T9))&gt;0</formula>
    </cfRule>
  </conditionalFormatting>
  <conditionalFormatting sqref="G21:H25">
    <cfRule type="notContainsBlanks" dxfId="0" priority="2">
      <formula>LEN(TRIM(G21))&gt;0</formula>
    </cfRule>
  </conditionalFormatting>
  <pageMargins left="0.751388888888889" right="0.751388888888889" top="0.2125" bottom="0.2125" header="0.5" footer="0.5"/>
  <pageSetup paperSize="9" scale="4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XS-XXL</vt:lpstr>
      <vt:lpstr>XS-XXL (cm)</vt:lpstr>
      <vt:lpstr>1X-3X</vt:lpstr>
      <vt:lpstr>1X-3X (cm)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sales</dc:creator>
  <cp:lastModifiedBy>天边的一条鱼</cp:lastModifiedBy>
  <dcterms:created xsi:type="dcterms:W3CDTF">2023-05-12T11:15:00Z</dcterms:created>
  <dcterms:modified xsi:type="dcterms:W3CDTF">2025-05-14T05:33:16Z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1B39A4624E3E440C9B92C26D2A803C58_12</vt:lpwstr>
  </property>
</Properties>
</file>