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  <externalReference r:id="rId6"/>
  </externalReferences>
  <definedNames>
    <definedName name="_xlnm.Print_Area" localSheetId="0">'XS-XXL'!$A$1:$N$28</definedName>
    <definedName name="_xlnm.Print_Area" localSheetId="1">'XS-XXL (cm)'!$A$1:$N$28</definedName>
    <definedName name="_xlnm.Print_Area" localSheetId="2">'1X-3X'!$A$1:$L$29</definedName>
    <definedName name="_xlnm.Print_Area" localSheetId="3">'1X-3X (cm)'!$A$1:$L$29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<sst xmlns="http://schemas.openxmlformats.org/spreadsheetml/2006/main" count="182" uniqueCount="61">
  <si>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</si>
  <si>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</si>
  <si>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</si>
  <si>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</si>
  <si>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</si>
  <si>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</si>
  <si>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</si>
  <si>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</si>
  <si>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</si>
  <si>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</si>
  <si>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</si>
  <si>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</si>
  <si>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</si>
  <si>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</si>
  <si>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</si>
  <si>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</si>
  <si>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</si>
  <si>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</si>
  <si>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</si>
  <si>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</si>
  <si>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</si>
  <si>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</si>
  <si>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</si>
  <si>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</si>
  <si>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</si>
  <si>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上身长（前中领低点到腰缝）</t>
  </si>
  <si>
    <t>前中上身长-仅仅是面布</t>
  </si>
  <si>
    <t>上身侧缝长</t>
  </si>
  <si>
    <t>上身后中长</t>
  </si>
  <si>
    <t>上身公主缝长</t>
  </si>
  <si>
    <t>前袖笼长</t>
  </si>
  <si>
    <t>后领长</t>
  </si>
  <si>
    <t>前中裙长（腰缝到下摆）</t>
  </si>
  <si>
    <t>后中裙长</t>
  </si>
  <si>
    <r>
      <rPr>
        <sz val="14"/>
        <color rgb="FF000000"/>
        <rFont val="宋体"/>
        <charset val="134"/>
      </rPr>
      <t>胸围，腋下</t>
    </r>
    <r>
      <rPr>
        <sz val="14"/>
        <color rgb="FF000000"/>
        <rFont val="Arial"/>
        <charset val="134"/>
      </rPr>
      <t>1</t>
    </r>
    <r>
      <rPr>
        <sz val="14"/>
        <color rgb="FF000000"/>
        <rFont val="宋体"/>
        <charset val="134"/>
      </rPr>
      <t>英寸</t>
    </r>
  </si>
  <si>
    <r>
      <rPr>
        <sz val="14"/>
        <color rgb="FF000000"/>
        <rFont val="宋体"/>
        <charset val="134"/>
      </rPr>
      <t>胸围，腋下</t>
    </r>
    <r>
      <rPr>
        <sz val="14"/>
        <color rgb="FF000000"/>
        <rFont val="Arial"/>
        <charset val="134"/>
      </rPr>
      <t>1</t>
    </r>
    <r>
      <rPr>
        <sz val="14"/>
        <color rgb="FF000000"/>
        <rFont val="宋体"/>
        <charset val="134"/>
      </rPr>
      <t>英寸-仅仅是面布</t>
    </r>
  </si>
  <si>
    <t>腰围</t>
  </si>
  <si>
    <r>
      <rPr>
        <sz val="14"/>
        <color theme="1"/>
        <rFont val="宋体"/>
        <charset val="134"/>
      </rPr>
      <t>上臀围，袖笼往下</t>
    </r>
    <r>
      <rPr>
        <sz val="14"/>
        <color theme="1"/>
        <rFont val="Arial"/>
        <charset val="134"/>
      </rPr>
      <t>11 1/2</t>
    </r>
    <r>
      <rPr>
        <sz val="14"/>
        <color theme="1"/>
        <rFont val="宋体"/>
        <charset val="134"/>
      </rPr>
      <t>英寸</t>
    </r>
  </si>
  <si>
    <r>
      <rPr>
        <sz val="14"/>
        <color theme="1"/>
        <rFont val="宋体"/>
        <charset val="134"/>
      </rPr>
      <t>下臀围，袖笼往下</t>
    </r>
    <r>
      <rPr>
        <sz val="14"/>
        <color theme="1"/>
        <rFont val="Arial"/>
        <charset val="134"/>
      </rPr>
      <t>15 1/2</t>
    </r>
    <r>
      <rPr>
        <sz val="14"/>
        <color theme="1"/>
        <rFont val="宋体"/>
        <charset val="134"/>
      </rPr>
      <t>英寸</t>
    </r>
  </si>
  <si>
    <t>面布摆围，开叉并拢直量</t>
  </si>
  <si>
    <t>里布摆围，开叉并拢直量</t>
  </si>
  <si>
    <t>后中开叉长</t>
  </si>
  <si>
    <t>外肩带长</t>
  </si>
  <si>
    <t>内肩带长</t>
  </si>
  <si>
    <t>拉链长</t>
  </si>
  <si>
    <t>0X</t>
  </si>
  <si>
    <t>1X</t>
  </si>
  <si>
    <t>2X</t>
  </si>
  <si>
    <t>3X</t>
  </si>
  <si>
    <t>COMMENTS</t>
  </si>
  <si>
    <t>上身前中长</t>
  </si>
  <si>
    <t>上身前中长-仅仅是面布</t>
  </si>
  <si>
    <t>公主缝长</t>
  </si>
  <si>
    <t>前中裙长</t>
  </si>
  <si>
    <t>胸围-腋下1‘’</t>
  </si>
  <si>
    <t>胸围-腋下1‘’仅仅是面布</t>
  </si>
  <si>
    <t>上臀围-腋下11 1/2‘’</t>
  </si>
  <si>
    <t>下臀围-腋下15 1/2‘’</t>
  </si>
  <si>
    <t>面布摆围直量</t>
  </si>
  <si>
    <t>里布摆围直量</t>
  </si>
  <si>
    <t>肩带宽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</si>
</sst>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  <numFmt numFmtId="180" formatCode="m/d"/>
    <numFmt numFmtId="181" formatCode="#\ ?/?;\-?/?;0"/>
  </numFmts>
  <fonts count="61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2"/>
      <color rgb="FF000000"/>
      <name val="Arial"/>
      <charset val="134"/>
    </font>
    <font>
      <sz val="10"/>
      <name val="宋体"/>
      <charset val="134"/>
      <scheme val="minor"/>
    </font>
    <font>
      <sz val="12"/>
      <name val="Arial"/>
      <charset val="134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FF0000"/>
      <name val="宋体"/>
      <charset val="134"/>
      <scheme val="major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2"/>
      <color rgb="FFFF0000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FF0000"/>
      <name val="Arial"/>
      <charset val="134"/>
    </font>
    <font>
      <b/>
      <sz val="7"/>
      <color rgb="FF000000"/>
      <name val="宋体"/>
      <charset val="134"/>
      <scheme val="minor"/>
    </font>
    <font>
      <sz val="12"/>
      <color rgb="FF000000"/>
      <name val="Arial"/>
      <charset val="134"/>
    </font>
    <font>
      <sz val="14"/>
      <color rgb="FF000000"/>
      <name val="宋体"/>
      <charset val="134"/>
    </font>
    <font>
      <sz val="10"/>
      <color rgb="FFFF0000"/>
      <name val="Arial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color theme="1"/>
      <name val="Arial"/>
      <charset val="134"/>
    </font>
    <font>
      <sz val="14"/>
      <color rgb="FF00000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4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0" borderId="45" applyNumberFormat="0" applyAlignment="0" applyProtection="0">
      <alignment vertical="center"/>
    </xf>
    <xf numFmtId="0" fontId="48" fillId="11" borderId="46" applyNumberFormat="0" applyAlignment="0" applyProtection="0">
      <alignment vertical="center"/>
    </xf>
    <xf numFmtId="0" fontId="49" fillId="11" borderId="45" applyNumberFormat="0" applyAlignment="0" applyProtection="0">
      <alignment vertical="center"/>
    </xf>
    <xf numFmtId="0" fontId="50" fillId="12" borderId="47" applyNumberFormat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8" fillId="0" borderId="0"/>
    <xf numFmtId="0" fontId="1" fillId="0" borderId="0"/>
    <xf numFmtId="0" fontId="1" fillId="0" borderId="0"/>
    <xf numFmtId="0" fontId="1" fillId="0" borderId="0"/>
    <xf numFmtId="0" fontId="0" fillId="0" borderId="0"/>
  </cellStyleXfs>
  <cellXfs count="16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/>
    </xf>
    <xf numFmtId="0" fontId="15" fillId="0" borderId="16" xfId="0" applyFont="1" applyFill="1" applyBorder="1" applyAlignment="1"/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0" fontId="16" fillId="0" borderId="12" xfId="49" applyFont="1" applyFill="1" applyBorder="1" applyAlignment="1">
      <alignment vertical="center"/>
    </xf>
    <xf numFmtId="177" fontId="17" fillId="5" borderId="12" xfId="53" applyNumberFormat="1" applyFont="1" applyFill="1" applyBorder="1" applyAlignment="1" applyProtection="1">
      <alignment horizontal="center" vertical="center" wrapText="1"/>
      <protection locked="0"/>
    </xf>
    <xf numFmtId="178" fontId="18" fillId="5" borderId="12" xfId="53" applyNumberFormat="1" applyFont="1" applyFill="1" applyBorder="1" applyAlignment="1" applyProtection="1">
      <alignment horizontal="center" vertical="center" wrapText="1"/>
      <protection locked="0"/>
    </xf>
    <xf numFmtId="0" fontId="16" fillId="0" borderId="25" xfId="49" applyFont="1" applyFill="1" applyBorder="1" applyAlignment="1">
      <alignment vertical="center"/>
    </xf>
    <xf numFmtId="177" fontId="17" fillId="0" borderId="26" xfId="53" applyNumberFormat="1" applyFont="1" applyFill="1" applyBorder="1" applyAlignment="1" applyProtection="1">
      <alignment horizontal="center" vertical="center" wrapText="1"/>
      <protection locked="0"/>
    </xf>
    <xf numFmtId="177" fontId="17" fillId="0" borderId="12" xfId="53" applyNumberFormat="1" applyFont="1" applyFill="1" applyBorder="1" applyAlignment="1" applyProtection="1">
      <alignment horizontal="center" vertical="center" wrapText="1"/>
      <protection locked="0"/>
    </xf>
    <xf numFmtId="0" fontId="19" fillId="0" borderId="12" xfId="50" applyFont="1" applyFill="1" applyBorder="1" applyAlignment="1">
      <alignment vertical="center"/>
    </xf>
    <xf numFmtId="0" fontId="20" fillId="0" borderId="12" xfId="51" applyFont="1" applyFill="1" applyBorder="1" applyAlignment="1">
      <alignment vertical="center"/>
    </xf>
    <xf numFmtId="177" fontId="17" fillId="5" borderId="12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2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/>
    </xf>
    <xf numFmtId="0" fontId="15" fillId="5" borderId="0" xfId="0" applyFont="1" applyFill="1" applyBorder="1" applyAlignment="1"/>
    <xf numFmtId="0" fontId="22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27" fillId="3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179" fontId="15" fillId="0" borderId="12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5" fillId="6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177" fontId="18" fillId="5" borderId="12" xfId="53" applyNumberFormat="1" applyFont="1" applyFill="1" applyBorder="1" applyAlignment="1" applyProtection="1">
      <alignment horizontal="center" vertical="center" wrapText="1"/>
      <protection locked="0"/>
    </xf>
    <xf numFmtId="177" fontId="18" fillId="0" borderId="26" xfId="53" applyNumberFormat="1" applyFont="1" applyFill="1" applyBorder="1" applyAlignment="1" applyProtection="1">
      <alignment horizontal="center" vertical="center" wrapText="1"/>
      <protection locked="0"/>
    </xf>
    <xf numFmtId="177" fontId="18" fillId="0" borderId="12" xfId="53" applyNumberFormat="1" applyFont="1" applyFill="1" applyBorder="1" applyAlignment="1" applyProtection="1">
      <alignment horizontal="center" vertical="center" wrapText="1"/>
      <protection locked="0"/>
    </xf>
    <xf numFmtId="177" fontId="18" fillId="5" borderId="12" xfId="50" applyNumberFormat="1" applyFont="1" applyFill="1" applyBorder="1" applyAlignment="1" applyProtection="1">
      <alignment horizontal="center" vertical="center" wrapText="1"/>
      <protection locked="0"/>
    </xf>
    <xf numFmtId="177" fontId="31" fillId="7" borderId="12" xfId="0" applyNumberFormat="1" applyFont="1" applyFill="1" applyBorder="1" applyAlignment="1">
      <alignment horizontal="center" wrapText="1"/>
    </xf>
    <xf numFmtId="177" fontId="31" fillId="5" borderId="12" xfId="50" applyNumberFormat="1" applyFont="1" applyFill="1" applyBorder="1" applyAlignment="1" applyProtection="1">
      <alignment horizontal="center" vertical="center" wrapText="1"/>
      <protection locked="0"/>
    </xf>
    <xf numFmtId="177" fontId="31" fillId="5" borderId="16" xfId="50" applyNumberFormat="1" applyFont="1" applyFill="1" applyBorder="1" applyAlignment="1" applyProtection="1">
      <alignment horizontal="center" vertical="center" wrapText="1"/>
      <protection locked="0"/>
    </xf>
    <xf numFmtId="177" fontId="18" fillId="5" borderId="16" xfId="50" applyNumberFormat="1" applyFont="1" applyFill="1" applyBorder="1" applyAlignment="1" applyProtection="1">
      <alignment horizontal="center" vertical="center" wrapText="1"/>
      <protection locked="0"/>
    </xf>
    <xf numFmtId="177" fontId="18" fillId="5" borderId="14" xfId="50" applyNumberFormat="1" applyFont="1" applyFill="1" applyBorder="1" applyAlignment="1" applyProtection="1">
      <alignment horizontal="center" vertical="center" wrapText="1"/>
      <protection locked="0"/>
    </xf>
    <xf numFmtId="177" fontId="18" fillId="5" borderId="13" xfId="50" applyNumberFormat="1" applyFont="1" applyFill="1" applyBorder="1" applyAlignment="1" applyProtection="1">
      <alignment horizontal="center" vertical="center" wrapText="1"/>
      <protection locked="0"/>
    </xf>
    <xf numFmtId="177" fontId="18" fillId="0" borderId="16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15" fillId="0" borderId="25" xfId="0" applyFont="1" applyFill="1" applyBorder="1" applyAlignment="1">
      <alignment horizontal="left"/>
    </xf>
    <xf numFmtId="0" fontId="32" fillId="0" borderId="33" xfId="49" applyFont="1" applyFill="1" applyBorder="1" applyAlignment="1">
      <alignment horizontal="left"/>
    </xf>
    <xf numFmtId="180" fontId="33" fillId="5" borderId="34" xfId="49" applyNumberFormat="1" applyFont="1" applyFill="1" applyBorder="1" applyAlignment="1">
      <alignment horizontal="center"/>
    </xf>
    <xf numFmtId="179" fontId="1" fillId="0" borderId="12" xfId="0" applyNumberFormat="1" applyFont="1" applyFill="1" applyBorder="1" applyAlignment="1">
      <alignment horizontal="center"/>
    </xf>
    <xf numFmtId="180" fontId="33" fillId="5" borderId="12" xfId="49" applyNumberFormat="1" applyFont="1" applyFill="1" applyBorder="1" applyAlignment="1">
      <alignment horizontal="center"/>
    </xf>
    <xf numFmtId="0" fontId="34" fillId="0" borderId="35" xfId="50" applyFont="1" applyFill="1" applyBorder="1" applyAlignment="1">
      <alignment horizontal="left" vertical="center"/>
    </xf>
    <xf numFmtId="180" fontId="33" fillId="0" borderId="34" xfId="49" applyNumberFormat="1" applyFont="1" applyFill="1" applyBorder="1" applyAlignment="1">
      <alignment horizontal="center"/>
    </xf>
    <xf numFmtId="0" fontId="35" fillId="0" borderId="12" xfId="51" applyFont="1" applyFill="1" applyBorder="1" applyAlignment="1"/>
    <xf numFmtId="181" fontId="33" fillId="0" borderId="26" xfId="52" applyNumberFormat="1" applyFont="1" applyFill="1" applyBorder="1" applyAlignment="1">
      <alignment horizontal="center" wrapText="1"/>
    </xf>
    <xf numFmtId="0" fontId="35" fillId="8" borderId="12" xfId="51" applyFont="1" applyFill="1" applyBorder="1" applyAlignment="1"/>
    <xf numFmtId="177" fontId="33" fillId="0" borderId="34" xfId="49" applyNumberFormat="1" applyFont="1" applyFill="1" applyBorder="1" applyAlignment="1">
      <alignment horizontal="center"/>
    </xf>
    <xf numFmtId="0" fontId="34" fillId="0" borderId="33" xfId="50" applyFont="1" applyFill="1" applyBorder="1" applyAlignment="1">
      <alignment vertical="center"/>
    </xf>
    <xf numFmtId="179" fontId="33" fillId="5" borderId="34" xfId="49" applyNumberFormat="1" applyFont="1" applyFill="1" applyBorder="1" applyAlignment="1">
      <alignment horizontal="center"/>
    </xf>
    <xf numFmtId="0" fontId="32" fillId="0" borderId="36" xfId="49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2" fillId="0" borderId="2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37" fillId="3" borderId="12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8" fontId="38" fillId="0" borderId="12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7" fontId="38" fillId="0" borderId="12" xfId="0" applyNumberFormat="1" applyFont="1" applyFill="1" applyBorder="1" applyAlignment="1">
      <alignment horizontal="center" vertical="center" wrapText="1"/>
    </xf>
    <xf numFmtId="179" fontId="37" fillId="7" borderId="12" xfId="0" applyNumberFormat="1" applyFont="1" applyFill="1" applyBorder="1" applyAlignment="1">
      <alignment horizontal="center"/>
    </xf>
    <xf numFmtId="179" fontId="37" fillId="0" borderId="12" xfId="0" applyNumberFormat="1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" xfId="50"/>
    <cellStyle name="Normal 8" xfId="51"/>
    <cellStyle name="Normal 3 4" xfId="52"/>
    <cellStyle name="Normal 3 3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25401</xdr:colOff>
      <xdr:row>0</xdr:row>
      <xdr:rowOff>25401</xdr:rowOff>
    </xdr:from>
    <xdr:to>
      <xdr:col>11</xdr:col>
      <xdr:colOff>770891</xdr:colOff>
      <xdr:row>5</xdr:row>
      <xdr:rowOff>158751</xdr:rowOff>
    </xdr:to>
    <xdr:pic>
      <xdr:nvPicPr>
        <xdr:cNvPr id="2" name="Picture 1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12002135" y="25400"/>
          <a:ext cx="745490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25401</xdr:colOff>
      <xdr:row>0</xdr:row>
      <xdr:rowOff>25401</xdr:rowOff>
    </xdr:from>
    <xdr:to>
      <xdr:col>11</xdr:col>
      <xdr:colOff>770891</xdr:colOff>
      <xdr:row>5</xdr:row>
      <xdr:rowOff>158751</xdr:rowOff>
    </xdr:to>
    <xdr:pic>
      <xdr:nvPicPr>
        <xdr:cNvPr id="2" name="Picture 1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12002135" y="25400"/>
          <a:ext cx="745490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83%20GENE%20MIDI%20DRESS,%20CREPE,%20MILLY,%20REG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83%20GENE%20MIDI%20DRESS,%20CREPE,%20MILLY,%20CURVE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External Boning Construction"/>
      <sheetName val="Print and Artwork Placement"/>
      <sheetName val="Sewing Ref Images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11.27.24"/>
      <sheetName val="2ND FIT 12.19.24)"/>
      <sheetName val="PP SAMPLE 1.15.25"/>
      <sheetName val="SPEC SHEET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BG5283</v>
          </cell>
        </row>
        <row r="2">
          <cell r="B2" t="str">
            <v>GENE MIDI DRESS</v>
          </cell>
        </row>
        <row r="2">
          <cell r="D2" t="str">
            <v>SOPHIA SOLOMONSON</v>
          </cell>
        </row>
        <row r="2">
          <cell r="I2" t="str">
            <v>NEW ORIGINAL SAMPLE </v>
          </cell>
        </row>
        <row r="3">
          <cell r="B3">
            <v>45555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XS-XXL</v>
          </cell>
        </row>
        <row r="5">
          <cell r="D5" t="str">
            <v>WHITE</v>
          </cell>
        </row>
        <row r="5">
          <cell r="I5" t="str">
            <v>NO</v>
          </cell>
        </row>
        <row r="6">
          <cell r="B6" t="str">
            <v>SMALL</v>
          </cell>
        </row>
        <row r="6">
          <cell r="D6" t="str">
            <v>CREPE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A11" t="str">
            <v>CF BODICE LENGTH (FROM CF NECKDROP TO WAIST SEAM)</v>
          </cell>
        </row>
        <row r="11">
          <cell r="P11">
            <v>12</v>
          </cell>
        </row>
        <row r="12">
          <cell r="A12" t="str">
            <v>CF BODICE LENGTH  - SELF ONLY - (FROM CF NECKDROP TO WAIST SEAM)</v>
          </cell>
        </row>
        <row r="12">
          <cell r="P12">
            <v>10.75</v>
          </cell>
        </row>
        <row r="13">
          <cell r="A13" t="str">
            <v>SS BODICE LENGTH (FROM AH TO WAIST SEAM)</v>
          </cell>
        </row>
        <row r="13">
          <cell r="P13">
            <v>6</v>
          </cell>
        </row>
        <row r="14">
          <cell r="A14" t="str">
            <v>CB BODICE LENGTH (FROM CB NECKDROP TO WAIST SEAM)</v>
          </cell>
        </row>
        <row r="15">
          <cell r="A15" t="str">
            <v>PRINCESS SEAM LENGTH (NECKLINE EDGE TO WAIST, ALONG PRINCESS SEAM)</v>
          </cell>
        </row>
        <row r="15">
          <cell r="P15">
            <v>9.5</v>
          </cell>
        </row>
        <row r="16">
          <cell r="A16" t="str">
            <v>FRONT AH LENGTH - STRAP JOIN TO SS ALONG TOP EDGE</v>
          </cell>
        </row>
        <row r="16">
          <cell r="P16">
            <v>7.75</v>
          </cell>
        </row>
        <row r="17">
          <cell r="A17" t="str">
            <v>BACK NECK LENGTH - SS TO SS ALONG TOP EDGE</v>
          </cell>
        </row>
        <row r="17">
          <cell r="P17">
            <v>13.25</v>
          </cell>
        </row>
        <row r="18">
          <cell r="A18" t="str">
            <v>CF SKIRT LENGTH (FROM WAIST JOINT SEAM TO HEM)</v>
          </cell>
        </row>
        <row r="18">
          <cell r="P18">
            <v>31</v>
          </cell>
        </row>
        <row r="19">
          <cell r="A19" t="str">
            <v>CB SKIRT LENGTH (FROM WAIST JOINT SEAM TO HEM)</v>
          </cell>
        </row>
        <row r="19">
          <cell r="P19">
            <v>31</v>
          </cell>
        </row>
        <row r="20">
          <cell r="A20" t="str">
            <v>BUST CIRC (1" BELOW AH)</v>
          </cell>
        </row>
        <row r="20">
          <cell r="P20">
            <v>31.5</v>
          </cell>
        </row>
        <row r="21">
          <cell r="A21" t="str">
            <v>BUST CIRC (1" BELOW AH) - SELF ONLY</v>
          </cell>
        </row>
        <row r="21">
          <cell r="P21">
            <v>31.5</v>
          </cell>
        </row>
        <row r="22">
          <cell r="A22" t="str">
            <v>WAIST SEAM CIRC</v>
          </cell>
        </row>
        <row r="22">
          <cell r="P22">
            <v>27</v>
          </cell>
        </row>
        <row r="23">
          <cell r="A23" t="str">
            <v>HIGH HIP CIRC. (11 1/2" BELOW ARMHOLE)</v>
          </cell>
        </row>
        <row r="23">
          <cell r="P23">
            <v>33.5</v>
          </cell>
        </row>
        <row r="24">
          <cell r="A24" t="str">
            <v>LOW HIP CIRC. (15 1/2" BELOW ARMHOLE)</v>
          </cell>
        </row>
        <row r="24">
          <cell r="P24">
            <v>36.5</v>
          </cell>
        </row>
        <row r="25">
          <cell r="A25" t="str">
            <v>SWEEP - STRAIGHT (SLIT CLOSED) - SELF ONLY</v>
          </cell>
        </row>
        <row r="25">
          <cell r="P25">
            <v>37.5</v>
          </cell>
        </row>
        <row r="26">
          <cell r="A26" t="str">
            <v>SWEEP - STRAIGHT (SLIT CLOSED) - LINING</v>
          </cell>
        </row>
        <row r="26">
          <cell r="P26">
            <v>37.5</v>
          </cell>
        </row>
        <row r="27">
          <cell r="A27" t="str">
            <v>CB SLIT HEIGHT</v>
          </cell>
        </row>
        <row r="27">
          <cell r="P27">
            <v>11</v>
          </cell>
        </row>
        <row r="28">
          <cell r="A28" t="str">
            <v>SHOULDER STRAP LENGTH (AH SIDE EDGE)</v>
          </cell>
        </row>
        <row r="28">
          <cell r="P28">
            <v>13.25</v>
          </cell>
        </row>
        <row r="29">
          <cell r="A29" t="str">
            <v>SHOULDER STRAP LENGTH (NECK SIDE EDGE)</v>
          </cell>
        </row>
        <row r="29">
          <cell r="P29">
            <v>14.5</v>
          </cell>
        </row>
        <row r="30">
          <cell r="A30" t="str">
            <v>ZIPPER LENGTH</v>
          </cell>
        </row>
        <row r="30">
          <cell r="P30">
            <v>11.25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External Boning Construction"/>
      <sheetName val="Print and Artwork Placement"/>
      <sheetName val="Sewing Ref Images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Sheet2"/>
      <sheetName val="Trims"/>
      <sheetName val="BOM"/>
      <sheetName val="1ST FIT 11.26.24"/>
      <sheetName val="2ND FIT 12.19.24"/>
      <sheetName val="PP FIT 1.16.25"/>
      <sheetName val="REF PP 2.20.25"/>
      <sheetName val="REF PP 2.20.25 (2)"/>
      <sheetName val="SPEC SHEET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BG5283</v>
          </cell>
        </row>
        <row r="2">
          <cell r="B2" t="str">
            <v>GENE MIDI DRESS</v>
          </cell>
        </row>
        <row r="2">
          <cell r="D2" t="str">
            <v>SOPHIA SOLOMONSON</v>
          </cell>
        </row>
        <row r="2">
          <cell r="I2" t="str">
            <v>NEW ORIGINAL SAMPLE </v>
          </cell>
        </row>
        <row r="3">
          <cell r="B3">
            <v>45555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0X-3X</v>
          </cell>
        </row>
        <row r="5">
          <cell r="D5" t="str">
            <v>WHITE</v>
          </cell>
        </row>
        <row r="5">
          <cell r="I5" t="str">
            <v>NO</v>
          </cell>
        </row>
        <row r="6">
          <cell r="B6" t="str">
            <v>1X</v>
          </cell>
        </row>
        <row r="6">
          <cell r="D6" t="str">
            <v>CREPE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A10" t="str">
            <v>CF BODICE LENGTH (FROM CF NECKDROP TO WAIST SEAM)</v>
          </cell>
        </row>
        <row r="10">
          <cell r="V10">
            <v>11.5</v>
          </cell>
        </row>
        <row r="11">
          <cell r="A11" t="str">
            <v>CF BODICE LENGTH  - SELF ONLY - (FROM CF NECKDROP TO WAIST SEAM)</v>
          </cell>
        </row>
        <row r="11">
          <cell r="V11">
            <v>11.5</v>
          </cell>
        </row>
        <row r="12">
          <cell r="A12" t="str">
            <v>SS BODICE LENGTH (FROM AH TO WAIST SEAM)</v>
          </cell>
        </row>
        <row r="13">
          <cell r="A13" t="str">
            <v>CB BODICE LENGTH (FROM CB NECKDROP TO WAIST SEAM)</v>
          </cell>
        </row>
        <row r="14">
          <cell r="A14" t="str">
            <v>PRINCESS SEAM LENGTH (NECKLINE EDGE TO WAIST, ALONG PRINCESS SEAM)</v>
          </cell>
        </row>
        <row r="14">
          <cell r="V14">
            <v>9</v>
          </cell>
        </row>
        <row r="15">
          <cell r="A15" t="str">
            <v>FRONT AH LENGTH - STRAP JOIN TO SS ALONG TOP EDGE</v>
          </cell>
        </row>
        <row r="15">
          <cell r="V15">
            <v>8.625</v>
          </cell>
        </row>
        <row r="16">
          <cell r="A16" t="str">
            <v>BACK NECK LENGTH - SS TO SS ALONG TOP EDGE</v>
          </cell>
        </row>
        <row r="16">
          <cell r="V16">
            <v>20</v>
          </cell>
        </row>
        <row r="17">
          <cell r="A17" t="str">
            <v>CF SKIRT LENGTH (FROM WAIST JOINT SEAM TO HEM)</v>
          </cell>
        </row>
        <row r="17">
          <cell r="V17">
            <v>34.75</v>
          </cell>
        </row>
        <row r="18">
          <cell r="A18" t="str">
            <v>CB SKIRT LENGTH (FROM WAIST JOINT SEAM TO HEM)</v>
          </cell>
        </row>
        <row r="18">
          <cell r="V18">
            <v>35.75</v>
          </cell>
        </row>
        <row r="19">
          <cell r="A19" t="str">
            <v>BUST CIRC (1" BELOW AH)</v>
          </cell>
        </row>
        <row r="19">
          <cell r="V19">
            <v>41</v>
          </cell>
        </row>
        <row r="20">
          <cell r="A20" t="str">
            <v>BUST CIRC (1" BELOW AH) - SELF ONLY</v>
          </cell>
        </row>
        <row r="20">
          <cell r="V20">
            <v>41</v>
          </cell>
        </row>
        <row r="21">
          <cell r="A21" t="str">
            <v>WAIST SEAM CIRC</v>
          </cell>
        </row>
        <row r="21">
          <cell r="V21">
            <v>38.5</v>
          </cell>
        </row>
        <row r="22">
          <cell r="A22" t="str">
            <v>HIGH HIP CIRC. (11 1/2" BELOW ARMHOLE)</v>
          </cell>
        </row>
        <row r="22">
          <cell r="V22">
            <v>44.25</v>
          </cell>
        </row>
        <row r="23">
          <cell r="A23" t="str">
            <v>LOW HIP CIRC. (15 1/2" BELOW ARMHOLE)</v>
          </cell>
        </row>
        <row r="23">
          <cell r="V23">
            <v>46.25</v>
          </cell>
        </row>
        <row r="24">
          <cell r="A24" t="str">
            <v>SWEEP - STRAIGHT (SLIT CLOSED) - SELF</v>
          </cell>
        </row>
        <row r="24">
          <cell r="V24">
            <v>45</v>
          </cell>
        </row>
        <row r="25">
          <cell r="A25" t="str">
            <v>SWEEP - STRAIGHT (SLIT CLOSED) - LINING</v>
          </cell>
        </row>
        <row r="25">
          <cell r="V25">
            <v>45</v>
          </cell>
        </row>
        <row r="26">
          <cell r="A26" t="str">
            <v>CB SLIT HEIGHT</v>
          </cell>
        </row>
        <row r="26">
          <cell r="V26">
            <v>10.75</v>
          </cell>
        </row>
        <row r="27">
          <cell r="A27" t="str">
            <v>STRAP WIDTH</v>
          </cell>
        </row>
        <row r="27">
          <cell r="V27">
            <v>1.375</v>
          </cell>
        </row>
        <row r="28">
          <cell r="A28" t="str">
            <v>SHOULDER STRAP LENGTH (AH SIDE EDGE)</v>
          </cell>
        </row>
        <row r="28">
          <cell r="V28">
            <v>15</v>
          </cell>
        </row>
        <row r="29">
          <cell r="A29" t="str">
            <v>SHOULDER STRAP LENGTH (NECK SIDE EDGE)</v>
          </cell>
        </row>
        <row r="29">
          <cell r="V29">
            <v>16.75</v>
          </cell>
        </row>
        <row r="30">
          <cell r="A30" t="str">
            <v>ZIPPER LENGTH</v>
          </cell>
        </row>
        <row r="30">
          <cell r="V30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0"/>
  <sheetViews>
    <sheetView view="pageBreakPreview" zoomScale="70" zoomScaleNormal="100" topLeftCell="B1" workbookViewId="0">
      <selection activeCell="I28" sqref="I28"/>
    </sheetView>
  </sheetViews>
  <sheetFormatPr defaultColWidth="12.6637168141593" defaultRowHeight="15.75" customHeight="1"/>
  <cols>
    <col min="1" max="1" width="4.16814159292035" style="97" customWidth="1"/>
    <col min="2" max="2" width="11.7610619469027" style="97" customWidth="1"/>
    <col min="3" max="3" width="20.0442477876106" style="97" customWidth="1"/>
    <col min="4" max="4" width="20.3362831858407" style="97" customWidth="1"/>
    <col min="5" max="5" width="19.1681415929204" style="97" customWidth="1"/>
    <col min="6" max="6" width="34.7964601769912" style="97" customWidth="1"/>
    <col min="7" max="7" width="9" style="97" customWidth="1"/>
    <col min="8" max="8" width="8.66371681415929" style="97" hidden="1" customWidth="1"/>
    <col min="9" max="14" width="10.5575221238938" style="97" customWidth="1"/>
    <col min="15" max="15" width="5.66371681415929" style="97" customWidth="1"/>
    <col min="16" max="18" width="8.66371681415929" style="97" customWidth="1"/>
    <col min="19" max="19" width="5.50442477876106" style="97" customWidth="1"/>
    <col min="20" max="20" width="8.66371681415929" style="97" customWidth="1"/>
    <col min="21" max="22" width="8.50442477876106" style="97" customWidth="1"/>
    <col min="23" max="23" width="6.66371681415929" style="97" customWidth="1"/>
    <col min="24" max="24" width="10.1681415929204" style="97" customWidth="1"/>
    <col min="25" max="25" width="28.6637168141593" style="97" customWidth="1"/>
    <col min="26" max="16384" width="12.6637168141593" style="97"/>
  </cols>
  <sheetData>
    <row r="1" s="97" customFormat="1" ht="30" customHeight="1" spans="1:26">
      <c r="A1" s="98" t="s">
        <v>0</v>
      </c>
      <c r="B1" s="99"/>
      <c r="C1" s="99"/>
      <c r="D1" s="100"/>
      <c r="E1" s="101" t="s">
        <v>1</v>
      </c>
      <c r="F1" s="102"/>
      <c r="G1" s="103" t="str">
        <f>'[1]Style Summary Cover Page'!E1</f>
        <v>BG5283</v>
      </c>
      <c r="H1" s="104"/>
      <c r="I1" s="138" t="s">
        <v>2</v>
      </c>
      <c r="J1" s="101"/>
      <c r="K1" s="103">
        <f>'[1]Style Summary Cover Page'!I1</f>
        <v>0</v>
      </c>
      <c r="L1" s="139"/>
      <c r="M1" s="139"/>
      <c r="N1" s="104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63"/>
      <c r="Z1" s="163"/>
    </row>
    <row r="2" s="97" customFormat="1" customHeight="1" spans="1:26">
      <c r="A2" s="9" t="s">
        <v>3</v>
      </c>
      <c r="B2" s="10"/>
      <c r="C2" s="105" t="str">
        <f>'[1]Style Summary Cover Page'!B2</f>
        <v>GENE MIDI DRESS</v>
      </c>
      <c r="D2" s="12" t="s">
        <v>4</v>
      </c>
      <c r="E2" s="106" t="str">
        <f>'[1]Style Summary Cover Page'!D2</f>
        <v>SOPHIA SOLOMONSON</v>
      </c>
      <c r="F2" s="106"/>
      <c r="G2" s="107"/>
      <c r="H2" s="108" t="s">
        <v>5</v>
      </c>
      <c r="I2" s="108"/>
      <c r="J2" s="108"/>
      <c r="K2" s="141" t="str">
        <f>'[1]Style Summary Cover Page'!I2</f>
        <v>NEW ORIGINAL SAMPLE </v>
      </c>
      <c r="L2" s="142"/>
      <c r="M2" s="142"/>
      <c r="N2" s="143"/>
      <c r="O2" s="59"/>
      <c r="P2" s="59"/>
      <c r="Q2" s="59"/>
      <c r="R2" s="59"/>
      <c r="S2" s="59"/>
      <c r="T2" s="59"/>
      <c r="U2" s="59"/>
      <c r="V2" s="59"/>
      <c r="W2" s="59"/>
      <c r="X2" s="59"/>
      <c r="Y2" s="163"/>
      <c r="Z2" s="163"/>
    </row>
    <row r="3" s="97" customFormat="1" customHeight="1" spans="1:26">
      <c r="A3" s="16" t="s">
        <v>6</v>
      </c>
      <c r="B3" s="17"/>
      <c r="C3" s="109">
        <f>'[1]Style Summary Cover Page'!B3</f>
        <v>45555</v>
      </c>
      <c r="D3" s="19" t="s">
        <v>7</v>
      </c>
      <c r="E3" s="110" t="str">
        <f>'[1]Style Summary Cover Page'!D3</f>
        <v>SOPHIA S</v>
      </c>
      <c r="F3" s="110"/>
      <c r="G3" s="111"/>
      <c r="H3" s="112"/>
      <c r="I3" s="112"/>
      <c r="J3" s="112"/>
      <c r="K3" s="141"/>
      <c r="L3" s="142"/>
      <c r="M3" s="142"/>
      <c r="N3" s="143"/>
      <c r="O3" s="59"/>
      <c r="P3" s="59"/>
      <c r="Q3" s="59"/>
      <c r="R3" s="59"/>
      <c r="S3" s="59"/>
      <c r="T3" s="59"/>
      <c r="U3" s="59"/>
      <c r="V3" s="59"/>
      <c r="W3" s="59"/>
      <c r="X3" s="59"/>
      <c r="Y3" s="163"/>
      <c r="Z3" s="163"/>
    </row>
    <row r="4" s="97" customFormat="1" customHeight="1" spans="1:26">
      <c r="A4" s="16" t="s">
        <v>8</v>
      </c>
      <c r="B4" s="17"/>
      <c r="C4" s="109" t="str">
        <f>'[1]Style Summary Cover Page'!B4</f>
        <v>FALL 25</v>
      </c>
      <c r="D4" s="19" t="s">
        <v>9</v>
      </c>
      <c r="E4" s="110" t="str">
        <f>'[1]Style Summary Cover Page'!D4</f>
        <v>SEAN</v>
      </c>
      <c r="F4" s="110"/>
      <c r="G4" s="113"/>
      <c r="H4" s="112"/>
      <c r="I4" s="112"/>
      <c r="J4" s="112"/>
      <c r="K4" s="144"/>
      <c r="L4" s="145"/>
      <c r="M4" s="145"/>
      <c r="N4" s="146"/>
      <c r="O4" s="59"/>
      <c r="P4" s="59"/>
      <c r="Q4" s="59"/>
      <c r="R4" s="59"/>
      <c r="S4" s="59"/>
      <c r="T4" s="59"/>
      <c r="U4" s="59"/>
      <c r="V4" s="59"/>
      <c r="W4" s="59"/>
      <c r="X4" s="59"/>
      <c r="Y4" s="163"/>
      <c r="Z4" s="163"/>
    </row>
    <row r="5" s="97" customFormat="1" customHeight="1" spans="1:26">
      <c r="A5" s="16" t="s">
        <v>10</v>
      </c>
      <c r="B5" s="17"/>
      <c r="C5" s="109" t="str">
        <f>'[1]Style Summary Cover Page'!B5</f>
        <v>XS-XXL</v>
      </c>
      <c r="D5" s="19" t="s">
        <v>11</v>
      </c>
      <c r="E5" s="110" t="str">
        <f>'[1]Style Summary Cover Page'!D5</f>
        <v>WHITE</v>
      </c>
      <c r="F5" s="110"/>
      <c r="G5" s="113"/>
      <c r="H5" s="114" t="s">
        <v>12</v>
      </c>
      <c r="I5" s="147"/>
      <c r="J5" s="148"/>
      <c r="K5" s="149" t="str">
        <f>'[1]Style Summary Cover Page'!I5</f>
        <v>NO</v>
      </c>
      <c r="L5" s="149"/>
      <c r="M5" s="149"/>
      <c r="N5" s="150"/>
      <c r="O5" s="59"/>
      <c r="P5" s="59"/>
      <c r="Q5" s="59"/>
      <c r="R5" s="59"/>
      <c r="S5" s="59"/>
      <c r="T5" s="59"/>
      <c r="U5" s="59"/>
      <c r="V5" s="59"/>
      <c r="W5" s="59"/>
      <c r="X5" s="59"/>
      <c r="Y5" s="163"/>
      <c r="Z5" s="163"/>
    </row>
    <row r="6" s="97" customFormat="1" customHeight="1" spans="1:26">
      <c r="A6" s="25" t="s">
        <v>13</v>
      </c>
      <c r="B6" s="26"/>
      <c r="C6" s="115" t="str">
        <f>'[1]Style Summary Cover Page'!B6</f>
        <v>SMALL</v>
      </c>
      <c r="D6" s="28" t="s">
        <v>14</v>
      </c>
      <c r="E6" s="116" t="str">
        <f>'[1]Style Summary Cover Page'!D6</f>
        <v>CREPE</v>
      </c>
      <c r="F6" s="116"/>
      <c r="G6" s="117"/>
      <c r="H6" s="118" t="s">
        <v>15</v>
      </c>
      <c r="I6" s="151"/>
      <c r="J6" s="152"/>
      <c r="K6" s="153">
        <f>'[1]Style Summary Cover Page'!I6</f>
        <v>0</v>
      </c>
      <c r="L6" s="153"/>
      <c r="M6" s="153"/>
      <c r="N6" s="154"/>
      <c r="O6" s="59"/>
      <c r="P6" s="59"/>
      <c r="Q6" s="59"/>
      <c r="R6" s="59"/>
      <c r="S6" s="59"/>
      <c r="T6" s="59"/>
      <c r="U6" s="59"/>
      <c r="V6" s="59"/>
      <c r="W6" s="59"/>
      <c r="X6" s="84"/>
      <c r="Y6" s="163"/>
      <c r="Z6" s="163"/>
    </row>
    <row r="7" s="97" customFormat="1" customHeight="1" spans="1:26">
      <c r="A7" s="119"/>
      <c r="B7" s="33" t="s">
        <v>16</v>
      </c>
      <c r="C7" s="34"/>
      <c r="D7" s="34"/>
      <c r="E7" s="34"/>
      <c r="F7" s="35" t="s">
        <v>17</v>
      </c>
      <c r="G7" s="35" t="s">
        <v>17</v>
      </c>
      <c r="H7" s="35" t="s">
        <v>18</v>
      </c>
      <c r="I7" s="155" t="s">
        <v>19</v>
      </c>
      <c r="J7" s="155" t="s">
        <v>20</v>
      </c>
      <c r="K7" s="155" t="s">
        <v>21</v>
      </c>
      <c r="L7" s="155" t="s">
        <v>22</v>
      </c>
      <c r="M7" s="155" t="s">
        <v>23</v>
      </c>
      <c r="N7" s="155" t="s">
        <v>24</v>
      </c>
      <c r="O7" s="156"/>
      <c r="P7" s="156"/>
      <c r="Q7" s="164"/>
      <c r="R7" s="156"/>
      <c r="S7" s="156"/>
      <c r="T7" s="156"/>
      <c r="U7" s="164"/>
      <c r="V7" s="156"/>
      <c r="W7" s="156"/>
      <c r="X7" s="164"/>
      <c r="Y7" s="159"/>
      <c r="Z7" s="163"/>
    </row>
    <row r="8" s="97" customFormat="1" ht="15" customHeight="1" spans="1:26">
      <c r="A8" s="120"/>
      <c r="B8" s="38"/>
      <c r="C8" s="38"/>
      <c r="D8" s="38"/>
      <c r="E8" s="38"/>
      <c r="F8" s="39"/>
      <c r="G8" s="39"/>
      <c r="H8" s="39"/>
      <c r="I8" s="157"/>
      <c r="J8" s="157"/>
      <c r="K8" s="157"/>
      <c r="L8" s="157"/>
      <c r="M8" s="157"/>
      <c r="N8" s="157"/>
      <c r="O8" s="158"/>
      <c r="P8" s="159"/>
      <c r="Q8" s="159"/>
      <c r="R8" s="159"/>
      <c r="S8" s="158"/>
      <c r="T8" s="159"/>
      <c r="U8" s="159"/>
      <c r="V8" s="159"/>
      <c r="W8" s="158"/>
      <c r="X8" s="159"/>
      <c r="Y8" s="159"/>
      <c r="Z8" s="163"/>
    </row>
    <row r="9" s="97" customFormat="1" ht="22" customHeight="1" spans="1:26">
      <c r="A9" s="121">
        <v>1</v>
      </c>
      <c r="B9" s="122" t="str">
        <f>'[1]SPEC SHEET'!A11</f>
        <v>CF BODICE LENGTH (FROM CF NECKDROP TO WAIST SEAM)</v>
      </c>
      <c r="C9" s="123"/>
      <c r="D9" s="123"/>
      <c r="E9" s="124"/>
      <c r="F9" s="125" t="s">
        <v>25</v>
      </c>
      <c r="G9" s="126">
        <v>44930</v>
      </c>
      <c r="H9" s="127"/>
      <c r="I9" s="166">
        <f t="shared" ref="I9:I13" si="0">J9-0.25</f>
        <v>11.75</v>
      </c>
      <c r="J9" s="167">
        <f>'[1]SPEC SHEET'!P11</f>
        <v>12</v>
      </c>
      <c r="K9" s="166">
        <f t="shared" ref="K9:N9" si="1">J9+0.25</f>
        <v>12.25</v>
      </c>
      <c r="L9" s="166">
        <f t="shared" si="1"/>
        <v>12.5</v>
      </c>
      <c r="M9" s="166">
        <f t="shared" si="1"/>
        <v>12.75</v>
      </c>
      <c r="N9" s="166">
        <f t="shared" si="1"/>
        <v>13</v>
      </c>
      <c r="O9" s="161"/>
      <c r="P9" s="161"/>
      <c r="Q9" s="161"/>
      <c r="R9" s="162"/>
      <c r="S9" s="161"/>
      <c r="T9" s="161"/>
      <c r="U9" s="161"/>
      <c r="V9" s="162"/>
      <c r="W9" s="161"/>
      <c r="X9" s="161"/>
      <c r="Y9" s="165"/>
      <c r="Z9" s="163"/>
    </row>
    <row r="10" s="97" customFormat="1" ht="22" customHeight="1" spans="1:26">
      <c r="A10" s="121">
        <f t="shared" ref="A10:A28" si="2">A9+1</f>
        <v>2</v>
      </c>
      <c r="B10" s="122" t="str">
        <f>'[1]SPEC SHEET'!A12</f>
        <v>CF BODICE LENGTH  - SELF ONLY - (FROM CF NECKDROP TO WAIST SEAM)</v>
      </c>
      <c r="C10" s="123"/>
      <c r="D10" s="123"/>
      <c r="E10" s="124"/>
      <c r="F10" s="125" t="s">
        <v>26</v>
      </c>
      <c r="G10" s="126">
        <v>44930</v>
      </c>
      <c r="H10" s="127"/>
      <c r="I10" s="166">
        <f t="shared" si="0"/>
        <v>10.5</v>
      </c>
      <c r="J10" s="167">
        <f>'[1]SPEC SHEET'!P12</f>
        <v>10.75</v>
      </c>
      <c r="K10" s="166">
        <f t="shared" ref="K10:N10" si="3">J10+0.25</f>
        <v>11</v>
      </c>
      <c r="L10" s="166">
        <f t="shared" si="3"/>
        <v>11.25</v>
      </c>
      <c r="M10" s="166">
        <f t="shared" si="3"/>
        <v>11.5</v>
      </c>
      <c r="N10" s="166">
        <f t="shared" si="3"/>
        <v>11.75</v>
      </c>
      <c r="O10" s="161"/>
      <c r="P10" s="161"/>
      <c r="Q10" s="161"/>
      <c r="R10" s="162"/>
      <c r="S10" s="161"/>
      <c r="T10" s="161"/>
      <c r="U10" s="161"/>
      <c r="V10" s="162"/>
      <c r="W10" s="161"/>
      <c r="X10" s="161"/>
      <c r="Y10" s="165"/>
      <c r="Z10" s="163"/>
    </row>
    <row r="11" s="97" customFormat="1" ht="22" customHeight="1" spans="1:26">
      <c r="A11" s="121">
        <f t="shared" si="2"/>
        <v>3</v>
      </c>
      <c r="B11" s="122" t="str">
        <f>'[1]SPEC SHEET'!A13</f>
        <v>SS BODICE LENGTH (FROM AH TO WAIST SEAM)</v>
      </c>
      <c r="C11" s="123"/>
      <c r="D11" s="123"/>
      <c r="E11" s="124"/>
      <c r="F11" s="125" t="s">
        <v>27</v>
      </c>
      <c r="G11" s="128">
        <v>44930</v>
      </c>
      <c r="H11" s="127"/>
      <c r="I11" s="166">
        <f>J11-0.125</f>
        <v>5.875</v>
      </c>
      <c r="J11" s="167">
        <f>'[1]SPEC SHEET'!P13</f>
        <v>6</v>
      </c>
      <c r="K11" s="166">
        <f t="shared" ref="K11:N11" si="4">J11+0.125</f>
        <v>6.125</v>
      </c>
      <c r="L11" s="166">
        <f t="shared" si="4"/>
        <v>6.25</v>
      </c>
      <c r="M11" s="166">
        <f t="shared" si="4"/>
        <v>6.375</v>
      </c>
      <c r="N11" s="166">
        <f t="shared" si="4"/>
        <v>6.5</v>
      </c>
      <c r="O11" s="161"/>
      <c r="P11" s="161"/>
      <c r="Q11" s="161"/>
      <c r="R11" s="162"/>
      <c r="S11" s="161"/>
      <c r="T11" s="161"/>
      <c r="U11" s="161"/>
      <c r="V11" s="162"/>
      <c r="W11" s="161"/>
      <c r="X11" s="161"/>
      <c r="Y11" s="165"/>
      <c r="Z11" s="163"/>
    </row>
    <row r="12" s="97" customFormat="1" ht="22" customHeight="1" spans="1:26">
      <c r="A12" s="121">
        <f t="shared" si="2"/>
        <v>4</v>
      </c>
      <c r="B12" s="122" t="str">
        <f>'[1]SPEC SHEET'!A14</f>
        <v>CB BODICE LENGTH (FROM CB NECKDROP TO WAIST SEAM)</v>
      </c>
      <c r="C12" s="123"/>
      <c r="D12" s="123"/>
      <c r="E12" s="124"/>
      <c r="F12" s="125" t="s">
        <v>28</v>
      </c>
      <c r="G12" s="128">
        <v>44930</v>
      </c>
      <c r="H12" s="127"/>
      <c r="I12" s="166">
        <f>J12-0.125</f>
        <v>5.375</v>
      </c>
      <c r="J12" s="167">
        <v>5.5</v>
      </c>
      <c r="K12" s="166">
        <f t="shared" ref="K12:N12" si="5">J12+0.125</f>
        <v>5.625</v>
      </c>
      <c r="L12" s="166">
        <f t="shared" si="5"/>
        <v>5.75</v>
      </c>
      <c r="M12" s="166">
        <f t="shared" si="5"/>
        <v>5.875</v>
      </c>
      <c r="N12" s="166">
        <f t="shared" si="5"/>
        <v>6</v>
      </c>
      <c r="O12" s="161"/>
      <c r="P12" s="161"/>
      <c r="Q12" s="161"/>
      <c r="R12" s="162"/>
      <c r="S12" s="161"/>
      <c r="T12" s="161"/>
      <c r="U12" s="161"/>
      <c r="V12" s="162"/>
      <c r="W12" s="161"/>
      <c r="X12" s="161"/>
      <c r="Y12" s="165"/>
      <c r="Z12" s="163"/>
    </row>
    <row r="13" s="97" customFormat="1" ht="22" customHeight="1" spans="1:26">
      <c r="A13" s="121">
        <f t="shared" si="2"/>
        <v>5</v>
      </c>
      <c r="B13" s="122" t="str">
        <f>'[1]SPEC SHEET'!A15</f>
        <v>PRINCESS SEAM LENGTH (NECKLINE EDGE TO WAIST, ALONG PRINCESS SEAM)</v>
      </c>
      <c r="C13" s="123"/>
      <c r="D13" s="123"/>
      <c r="E13" s="124"/>
      <c r="F13" s="129" t="s">
        <v>29</v>
      </c>
      <c r="G13" s="128">
        <v>45295</v>
      </c>
      <c r="H13" s="127"/>
      <c r="I13" s="166">
        <f t="shared" si="0"/>
        <v>9.25</v>
      </c>
      <c r="J13" s="167">
        <f>'[1]SPEC SHEET'!P15</f>
        <v>9.5</v>
      </c>
      <c r="K13" s="166">
        <f t="shared" ref="K13:N13" si="6">J13+0.25</f>
        <v>9.75</v>
      </c>
      <c r="L13" s="166">
        <f t="shared" si="6"/>
        <v>10</v>
      </c>
      <c r="M13" s="166">
        <f t="shared" si="6"/>
        <v>10.25</v>
      </c>
      <c r="N13" s="166">
        <f t="shared" si="6"/>
        <v>10.5</v>
      </c>
      <c r="O13" s="161"/>
      <c r="P13" s="161"/>
      <c r="Q13" s="161"/>
      <c r="R13" s="162"/>
      <c r="S13" s="161"/>
      <c r="T13" s="161"/>
      <c r="U13" s="161"/>
      <c r="V13" s="162"/>
      <c r="W13" s="161"/>
      <c r="X13" s="161"/>
      <c r="Y13" s="165"/>
      <c r="Z13" s="163"/>
    </row>
    <row r="14" s="97" customFormat="1" ht="22" customHeight="1" spans="1:26">
      <c r="A14" s="121">
        <f t="shared" si="2"/>
        <v>6</v>
      </c>
      <c r="B14" s="122" t="str">
        <f>'[1]SPEC SHEET'!A16</f>
        <v>FRONT AH LENGTH - STRAP JOIN TO SS ALONG TOP EDGE</v>
      </c>
      <c r="C14" s="123"/>
      <c r="D14" s="123"/>
      <c r="E14" s="124"/>
      <c r="F14" s="129" t="s">
        <v>30</v>
      </c>
      <c r="G14" s="130">
        <v>44928</v>
      </c>
      <c r="H14" s="127"/>
      <c r="I14" s="166">
        <f>J14-0.375</f>
        <v>7.375</v>
      </c>
      <c r="J14" s="167">
        <f>'[1]SPEC SHEET'!P16</f>
        <v>7.75</v>
      </c>
      <c r="K14" s="166">
        <f t="shared" ref="K14:N14" si="7">J14+0.375</f>
        <v>8.125</v>
      </c>
      <c r="L14" s="166">
        <f t="shared" si="7"/>
        <v>8.5</v>
      </c>
      <c r="M14" s="166">
        <f t="shared" si="7"/>
        <v>8.875</v>
      </c>
      <c r="N14" s="166">
        <f t="shared" si="7"/>
        <v>9.25</v>
      </c>
      <c r="O14" s="161"/>
      <c r="P14" s="161"/>
      <c r="Q14" s="161"/>
      <c r="R14" s="162"/>
      <c r="S14" s="161"/>
      <c r="T14" s="161"/>
      <c r="U14" s="161"/>
      <c r="V14" s="162"/>
      <c r="W14" s="161"/>
      <c r="X14" s="161"/>
      <c r="Y14" s="165"/>
      <c r="Z14" s="163"/>
    </row>
    <row r="15" s="97" customFormat="1" ht="22" customHeight="1" spans="1:26">
      <c r="A15" s="121">
        <f t="shared" si="2"/>
        <v>7</v>
      </c>
      <c r="B15" s="122" t="str">
        <f>'[1]SPEC SHEET'!A17</f>
        <v>BACK NECK LENGTH - SS TO SS ALONG TOP EDGE</v>
      </c>
      <c r="C15" s="123"/>
      <c r="D15" s="123"/>
      <c r="E15" s="124"/>
      <c r="F15" s="131" t="s">
        <v>31</v>
      </c>
      <c r="G15" s="130">
        <v>44928</v>
      </c>
      <c r="H15" s="127"/>
      <c r="I15" s="166">
        <f>J15-1</f>
        <v>12.25</v>
      </c>
      <c r="J15" s="167">
        <f>'[1]SPEC SHEET'!P17</f>
        <v>13.25</v>
      </c>
      <c r="K15" s="166">
        <f t="shared" ref="K15:N15" si="8">J15+1</f>
        <v>14.25</v>
      </c>
      <c r="L15" s="166">
        <f t="shared" si="8"/>
        <v>15.25</v>
      </c>
      <c r="M15" s="166">
        <f t="shared" si="8"/>
        <v>16.25</v>
      </c>
      <c r="N15" s="166">
        <f t="shared" si="8"/>
        <v>17.25</v>
      </c>
      <c r="O15" s="161"/>
      <c r="P15" s="161"/>
      <c r="Q15" s="161"/>
      <c r="R15" s="162"/>
      <c r="S15" s="161"/>
      <c r="T15" s="161"/>
      <c r="U15" s="161"/>
      <c r="V15" s="162"/>
      <c r="W15" s="161"/>
      <c r="X15" s="161"/>
      <c r="Y15" s="165"/>
      <c r="Z15" s="163"/>
    </row>
    <row r="16" s="97" customFormat="1" ht="22" customHeight="1" spans="1:26">
      <c r="A16" s="121">
        <f t="shared" si="2"/>
        <v>8</v>
      </c>
      <c r="B16" s="122" t="str">
        <f>'[1]SPEC SHEET'!A18</f>
        <v>CF SKIRT LENGTH (FROM WAIST JOINT SEAM TO HEM)</v>
      </c>
      <c r="C16" s="123"/>
      <c r="D16" s="123"/>
      <c r="E16" s="124"/>
      <c r="F16" s="125" t="s">
        <v>32</v>
      </c>
      <c r="G16" s="130">
        <v>44928</v>
      </c>
      <c r="H16" s="127"/>
      <c r="I16" s="166">
        <f>J16-0.5</f>
        <v>30.5</v>
      </c>
      <c r="J16" s="167">
        <f>'[1]SPEC SHEET'!P18</f>
        <v>31</v>
      </c>
      <c r="K16" s="166">
        <f t="shared" ref="K16:N16" si="9">J16+0.5</f>
        <v>31.5</v>
      </c>
      <c r="L16" s="166">
        <f t="shared" si="9"/>
        <v>32</v>
      </c>
      <c r="M16" s="166">
        <f t="shared" si="9"/>
        <v>32.5</v>
      </c>
      <c r="N16" s="166">
        <f t="shared" si="9"/>
        <v>33</v>
      </c>
      <c r="O16" s="161"/>
      <c r="P16" s="161"/>
      <c r="Q16" s="161"/>
      <c r="R16" s="162"/>
      <c r="S16" s="161"/>
      <c r="T16" s="161"/>
      <c r="U16" s="161"/>
      <c r="V16" s="162"/>
      <c r="W16" s="161"/>
      <c r="X16" s="161"/>
      <c r="Y16" s="165"/>
      <c r="Z16" s="163"/>
    </row>
    <row r="17" s="97" customFormat="1" ht="22" customHeight="1" spans="1:26">
      <c r="A17" s="121">
        <f t="shared" si="2"/>
        <v>9</v>
      </c>
      <c r="B17" s="122" t="str">
        <f>'[1]SPEC SHEET'!A19</f>
        <v>CB SKIRT LENGTH (FROM WAIST JOINT SEAM TO HEM)</v>
      </c>
      <c r="C17" s="123"/>
      <c r="D17" s="123"/>
      <c r="E17" s="124"/>
      <c r="F17" s="125" t="s">
        <v>33</v>
      </c>
      <c r="G17" s="130">
        <v>45659</v>
      </c>
      <c r="H17" s="127"/>
      <c r="I17" s="166">
        <f>J17-0.5</f>
        <v>30.5</v>
      </c>
      <c r="J17" s="167">
        <f>'[1]SPEC SHEET'!P19</f>
        <v>31</v>
      </c>
      <c r="K17" s="166">
        <f t="shared" ref="K17:N17" si="10">J17+0.5</f>
        <v>31.5</v>
      </c>
      <c r="L17" s="166">
        <f t="shared" si="10"/>
        <v>32</v>
      </c>
      <c r="M17" s="166">
        <f t="shared" si="10"/>
        <v>32.5</v>
      </c>
      <c r="N17" s="166">
        <f t="shared" si="10"/>
        <v>33</v>
      </c>
      <c r="O17" s="161"/>
      <c r="P17" s="161"/>
      <c r="Q17" s="161"/>
      <c r="R17" s="162"/>
      <c r="S17" s="161"/>
      <c r="T17" s="161"/>
      <c r="U17" s="161"/>
      <c r="V17" s="162"/>
      <c r="W17" s="161"/>
      <c r="X17" s="161"/>
      <c r="Y17" s="165"/>
      <c r="Z17" s="163"/>
    </row>
    <row r="18" s="97" customFormat="1" ht="22" customHeight="1" spans="1:26">
      <c r="A18" s="121">
        <f t="shared" si="2"/>
        <v>10</v>
      </c>
      <c r="B18" s="122" t="str">
        <f>'[1]SPEC SHEET'!A20</f>
        <v>BUST CIRC (1" BELOW AH)</v>
      </c>
      <c r="C18" s="123"/>
      <c r="D18" s="123"/>
      <c r="E18" s="124"/>
      <c r="F18" s="125" t="s">
        <v>34</v>
      </c>
      <c r="G18" s="130">
        <v>44928</v>
      </c>
      <c r="H18" s="127"/>
      <c r="I18" s="166">
        <f t="shared" ref="I18:I24" si="11">J18-2</f>
        <v>29.5</v>
      </c>
      <c r="J18" s="167">
        <f>'[1]SPEC SHEET'!P20</f>
        <v>31.5</v>
      </c>
      <c r="K18" s="166">
        <f t="shared" ref="K18:N18" si="12">J18+2</f>
        <v>33.5</v>
      </c>
      <c r="L18" s="166">
        <f t="shared" si="12"/>
        <v>35.5</v>
      </c>
      <c r="M18" s="166">
        <f t="shared" si="12"/>
        <v>37.5</v>
      </c>
      <c r="N18" s="166">
        <f t="shared" si="12"/>
        <v>39.5</v>
      </c>
      <c r="O18" s="161"/>
      <c r="P18" s="161"/>
      <c r="Q18" s="161"/>
      <c r="R18" s="162"/>
      <c r="S18" s="161"/>
      <c r="T18" s="161"/>
      <c r="U18" s="161"/>
      <c r="V18" s="162"/>
      <c r="W18" s="161"/>
      <c r="X18" s="161"/>
      <c r="Y18" s="165"/>
      <c r="Z18" s="163"/>
    </row>
    <row r="19" s="97" customFormat="1" ht="22" customHeight="1" spans="1:26">
      <c r="A19" s="121">
        <f t="shared" si="2"/>
        <v>11</v>
      </c>
      <c r="B19" s="122" t="str">
        <f>'[1]SPEC SHEET'!A21</f>
        <v>BUST CIRC (1" BELOW AH) - SELF ONLY</v>
      </c>
      <c r="C19" s="123"/>
      <c r="D19" s="123"/>
      <c r="E19" s="124"/>
      <c r="F19" s="125" t="s">
        <v>35</v>
      </c>
      <c r="G19" s="130">
        <v>44928</v>
      </c>
      <c r="H19" s="127"/>
      <c r="I19" s="166">
        <f t="shared" si="11"/>
        <v>29.5</v>
      </c>
      <c r="J19" s="167">
        <f>'[1]SPEC SHEET'!P21</f>
        <v>31.5</v>
      </c>
      <c r="K19" s="166">
        <f t="shared" ref="K19:N19" si="13">J19+2</f>
        <v>33.5</v>
      </c>
      <c r="L19" s="166">
        <f t="shared" si="13"/>
        <v>35.5</v>
      </c>
      <c r="M19" s="166">
        <f t="shared" si="13"/>
        <v>37.5</v>
      </c>
      <c r="N19" s="166">
        <f t="shared" si="13"/>
        <v>39.5</v>
      </c>
      <c r="O19" s="161"/>
      <c r="P19" s="161"/>
      <c r="Q19" s="161"/>
      <c r="R19" s="162"/>
      <c r="S19" s="161"/>
      <c r="T19" s="161"/>
      <c r="U19" s="161"/>
      <c r="V19" s="162"/>
      <c r="W19" s="161"/>
      <c r="X19" s="161"/>
      <c r="Y19" s="165"/>
      <c r="Z19" s="163"/>
    </row>
    <row r="20" s="97" customFormat="1" ht="22" customHeight="1" spans="1:26">
      <c r="A20" s="121">
        <f t="shared" si="2"/>
        <v>12</v>
      </c>
      <c r="B20" s="122" t="str">
        <f>'[1]SPEC SHEET'!A22</f>
        <v>WAIST SEAM CIRC</v>
      </c>
      <c r="C20" s="123"/>
      <c r="D20" s="123"/>
      <c r="E20" s="124"/>
      <c r="F20" s="125" t="s">
        <v>36</v>
      </c>
      <c r="G20" s="130">
        <v>44928</v>
      </c>
      <c r="H20" s="127"/>
      <c r="I20" s="166">
        <f t="shared" si="11"/>
        <v>25</v>
      </c>
      <c r="J20" s="167">
        <f>'[1]SPEC SHEET'!P22</f>
        <v>27</v>
      </c>
      <c r="K20" s="166">
        <f t="shared" ref="K20:N20" si="14">J20+2</f>
        <v>29</v>
      </c>
      <c r="L20" s="166">
        <f t="shared" si="14"/>
        <v>31</v>
      </c>
      <c r="M20" s="166">
        <f t="shared" si="14"/>
        <v>33</v>
      </c>
      <c r="N20" s="166">
        <f t="shared" si="14"/>
        <v>35</v>
      </c>
      <c r="O20" s="161"/>
      <c r="P20" s="161"/>
      <c r="Q20" s="161"/>
      <c r="R20" s="162"/>
      <c r="S20" s="161"/>
      <c r="T20" s="161"/>
      <c r="U20" s="161"/>
      <c r="V20" s="162"/>
      <c r="W20" s="161"/>
      <c r="X20" s="161"/>
      <c r="Y20" s="165"/>
      <c r="Z20" s="163"/>
    </row>
    <row r="21" s="97" customFormat="1" ht="22" customHeight="1" spans="1:26">
      <c r="A21" s="121">
        <f t="shared" si="2"/>
        <v>13</v>
      </c>
      <c r="B21" s="122" t="str">
        <f>'[1]SPEC SHEET'!A23</f>
        <v>HIGH HIP CIRC. (11 1/2" BELOW ARMHOLE)</v>
      </c>
      <c r="C21" s="123"/>
      <c r="D21" s="123"/>
      <c r="E21" s="124"/>
      <c r="F21" s="129" t="s">
        <v>37</v>
      </c>
      <c r="G21" s="132">
        <v>0.5</v>
      </c>
      <c r="H21" s="127"/>
      <c r="I21" s="166">
        <f t="shared" si="11"/>
        <v>31.5</v>
      </c>
      <c r="J21" s="167">
        <f>'[1]SPEC SHEET'!P23</f>
        <v>33.5</v>
      </c>
      <c r="K21" s="166">
        <f t="shared" ref="K21:N21" si="15">J21+2</f>
        <v>35.5</v>
      </c>
      <c r="L21" s="166">
        <f t="shared" si="15"/>
        <v>37.5</v>
      </c>
      <c r="M21" s="166">
        <f t="shared" si="15"/>
        <v>39.5</v>
      </c>
      <c r="N21" s="166">
        <f t="shared" si="15"/>
        <v>41.5</v>
      </c>
      <c r="O21" s="161"/>
      <c r="P21" s="161"/>
      <c r="Q21" s="161"/>
      <c r="R21" s="162"/>
      <c r="S21" s="161"/>
      <c r="T21" s="161"/>
      <c r="U21" s="161"/>
      <c r="V21" s="162"/>
      <c r="W21" s="161"/>
      <c r="X21" s="161"/>
      <c r="Y21" s="165"/>
      <c r="Z21" s="163"/>
    </row>
    <row r="22" s="97" customFormat="1" ht="22" customHeight="1" spans="1:26">
      <c r="A22" s="121">
        <f t="shared" si="2"/>
        <v>14</v>
      </c>
      <c r="B22" s="122" t="str">
        <f>'[1]SPEC SHEET'!A24</f>
        <v>LOW HIP CIRC. (15 1/2" BELOW ARMHOLE)</v>
      </c>
      <c r="C22" s="123"/>
      <c r="D22" s="123"/>
      <c r="E22" s="124"/>
      <c r="F22" s="129" t="s">
        <v>38</v>
      </c>
      <c r="G22" s="132">
        <v>0.5</v>
      </c>
      <c r="H22" s="127"/>
      <c r="I22" s="166">
        <f t="shared" si="11"/>
        <v>34.5</v>
      </c>
      <c r="J22" s="167">
        <f>'[1]SPEC SHEET'!P24</f>
        <v>36.5</v>
      </c>
      <c r="K22" s="166">
        <f t="shared" ref="K22:N22" si="16">J22+2</f>
        <v>38.5</v>
      </c>
      <c r="L22" s="166">
        <f t="shared" si="16"/>
        <v>40.5</v>
      </c>
      <c r="M22" s="166">
        <f t="shared" si="16"/>
        <v>42.5</v>
      </c>
      <c r="N22" s="166">
        <f t="shared" si="16"/>
        <v>44.5</v>
      </c>
      <c r="O22" s="161"/>
      <c r="P22" s="162"/>
      <c r="Q22" s="161"/>
      <c r="R22" s="162"/>
      <c r="S22" s="161"/>
      <c r="T22" s="162"/>
      <c r="U22" s="161"/>
      <c r="V22" s="162"/>
      <c r="W22" s="161"/>
      <c r="X22" s="161"/>
      <c r="Y22" s="165"/>
      <c r="Z22" s="163"/>
    </row>
    <row r="23" s="97" customFormat="1" ht="22" customHeight="1" spans="1:26">
      <c r="A23" s="121">
        <f t="shared" si="2"/>
        <v>15</v>
      </c>
      <c r="B23" s="122" t="str">
        <f>'[1]SPEC SHEET'!A25</f>
        <v>SWEEP - STRAIGHT (SLIT CLOSED) - SELF ONLY</v>
      </c>
      <c r="C23" s="123"/>
      <c r="D23" s="123"/>
      <c r="E23" s="124"/>
      <c r="F23" s="131" t="s">
        <v>39</v>
      </c>
      <c r="G23" s="132">
        <v>0.5</v>
      </c>
      <c r="H23" s="127"/>
      <c r="I23" s="166">
        <f t="shared" si="11"/>
        <v>35.5</v>
      </c>
      <c r="J23" s="167">
        <f>'[1]SPEC SHEET'!P25</f>
        <v>37.5</v>
      </c>
      <c r="K23" s="166">
        <f t="shared" ref="K23:N23" si="17">J23+2</f>
        <v>39.5</v>
      </c>
      <c r="L23" s="166">
        <f t="shared" si="17"/>
        <v>41.5</v>
      </c>
      <c r="M23" s="166">
        <f t="shared" si="17"/>
        <v>43.5</v>
      </c>
      <c r="N23" s="166">
        <f t="shared" si="17"/>
        <v>45.5</v>
      </c>
      <c r="O23" s="161"/>
      <c r="P23" s="161"/>
      <c r="Q23" s="161"/>
      <c r="R23" s="162"/>
      <c r="S23" s="161"/>
      <c r="T23" s="161"/>
      <c r="U23" s="161"/>
      <c r="V23" s="162"/>
      <c r="W23" s="161"/>
      <c r="X23" s="161"/>
      <c r="Y23" s="165"/>
      <c r="Z23" s="163"/>
    </row>
    <row r="24" s="97" customFormat="1" ht="22" customHeight="1" spans="1:26">
      <c r="A24" s="121">
        <f t="shared" si="2"/>
        <v>16</v>
      </c>
      <c r="B24" s="122" t="str">
        <f>'[1]SPEC SHEET'!A26</f>
        <v>SWEEP - STRAIGHT (SLIT CLOSED) - LINING</v>
      </c>
      <c r="C24" s="123"/>
      <c r="D24" s="123"/>
      <c r="E24" s="124"/>
      <c r="F24" s="133" t="s">
        <v>40</v>
      </c>
      <c r="G24" s="132">
        <v>0.5</v>
      </c>
      <c r="H24" s="127"/>
      <c r="I24" s="166">
        <f t="shared" si="11"/>
        <v>35.5</v>
      </c>
      <c r="J24" s="167">
        <f>'[1]SPEC SHEET'!P26</f>
        <v>37.5</v>
      </c>
      <c r="K24" s="166">
        <f t="shared" ref="K24:N24" si="18">J24+2</f>
        <v>39.5</v>
      </c>
      <c r="L24" s="166">
        <f t="shared" si="18"/>
        <v>41.5</v>
      </c>
      <c r="M24" s="166">
        <f t="shared" si="18"/>
        <v>43.5</v>
      </c>
      <c r="N24" s="166">
        <f t="shared" si="18"/>
        <v>45.5</v>
      </c>
      <c r="O24" s="161"/>
      <c r="P24" s="161"/>
      <c r="Q24" s="161"/>
      <c r="R24" s="162"/>
      <c r="S24" s="161"/>
      <c r="T24" s="161"/>
      <c r="U24" s="161"/>
      <c r="V24" s="162"/>
      <c r="W24" s="161"/>
      <c r="X24" s="161"/>
      <c r="Y24" s="165"/>
      <c r="Z24" s="163"/>
    </row>
    <row r="25" s="97" customFormat="1" ht="22" customHeight="1" spans="1:26">
      <c r="A25" s="121">
        <f t="shared" si="2"/>
        <v>17</v>
      </c>
      <c r="B25" s="122" t="str">
        <f>'[1]SPEC SHEET'!A27</f>
        <v>CB SLIT HEIGHT</v>
      </c>
      <c r="C25" s="123"/>
      <c r="D25" s="123"/>
      <c r="E25" s="124"/>
      <c r="F25" s="125" t="s">
        <v>41</v>
      </c>
      <c r="G25" s="134">
        <v>0.25</v>
      </c>
      <c r="H25" s="127"/>
      <c r="I25" s="168">
        <f>J25</f>
        <v>11</v>
      </c>
      <c r="J25" s="167">
        <f>'[1]SPEC SHEET'!P27</f>
        <v>11</v>
      </c>
      <c r="K25" s="168">
        <f t="shared" ref="K25:N25" si="19">J25</f>
        <v>11</v>
      </c>
      <c r="L25" s="168">
        <f t="shared" si="19"/>
        <v>11</v>
      </c>
      <c r="M25" s="168">
        <f t="shared" si="19"/>
        <v>11</v>
      </c>
      <c r="N25" s="168">
        <f t="shared" si="19"/>
        <v>11</v>
      </c>
      <c r="O25" s="161"/>
      <c r="P25" s="162"/>
      <c r="Q25" s="161"/>
      <c r="R25" s="162"/>
      <c r="S25" s="161"/>
      <c r="T25" s="162"/>
      <c r="U25" s="161"/>
      <c r="V25" s="162"/>
      <c r="W25" s="161"/>
      <c r="X25" s="161"/>
      <c r="Y25" s="165"/>
      <c r="Z25" s="163"/>
    </row>
    <row r="26" s="97" customFormat="1" ht="22" customHeight="1" spans="1:26">
      <c r="A26" s="121">
        <f t="shared" si="2"/>
        <v>18</v>
      </c>
      <c r="B26" s="122" t="str">
        <f>'[1]SPEC SHEET'!A28</f>
        <v>SHOULDER STRAP LENGTH (AH SIDE EDGE)</v>
      </c>
      <c r="C26" s="123"/>
      <c r="D26" s="123"/>
      <c r="E26" s="124"/>
      <c r="F26" s="135" t="s">
        <v>42</v>
      </c>
      <c r="G26" s="136">
        <v>0.125</v>
      </c>
      <c r="H26" s="127"/>
      <c r="I26" s="166">
        <f>J26-0.25</f>
        <v>13</v>
      </c>
      <c r="J26" s="167">
        <f>'[1]SPEC SHEET'!P28</f>
        <v>13.25</v>
      </c>
      <c r="K26" s="166">
        <f t="shared" ref="K26:N26" si="20">J26+0.25</f>
        <v>13.5</v>
      </c>
      <c r="L26" s="166">
        <f t="shared" si="20"/>
        <v>13.75</v>
      </c>
      <c r="M26" s="166">
        <f t="shared" si="20"/>
        <v>14</v>
      </c>
      <c r="N26" s="166">
        <f t="shared" si="20"/>
        <v>14.25</v>
      </c>
      <c r="O26" s="161"/>
      <c r="P26" s="161"/>
      <c r="Q26" s="161"/>
      <c r="R26" s="162"/>
      <c r="S26" s="161"/>
      <c r="T26" s="161"/>
      <c r="U26" s="161"/>
      <c r="V26" s="162"/>
      <c r="W26" s="161"/>
      <c r="X26" s="161"/>
      <c r="Y26" s="165"/>
      <c r="Z26" s="163"/>
    </row>
    <row r="27" s="97" customFormat="1" ht="22" customHeight="1" spans="1:26">
      <c r="A27" s="121">
        <f t="shared" si="2"/>
        <v>19</v>
      </c>
      <c r="B27" s="122" t="str">
        <f>'[1]SPEC SHEET'!A29</f>
        <v>SHOULDER STRAP LENGTH (NECK SIDE EDGE)</v>
      </c>
      <c r="C27" s="123"/>
      <c r="D27" s="123"/>
      <c r="E27" s="124"/>
      <c r="F27" s="135" t="s">
        <v>43</v>
      </c>
      <c r="G27" s="136">
        <v>0.125</v>
      </c>
      <c r="H27" s="127"/>
      <c r="I27" s="166">
        <f>J27-0.25</f>
        <v>14.25</v>
      </c>
      <c r="J27" s="167">
        <f>'[1]SPEC SHEET'!P29</f>
        <v>14.5</v>
      </c>
      <c r="K27" s="166">
        <f t="shared" ref="K27:N27" si="21">J27+0.25</f>
        <v>14.75</v>
      </c>
      <c r="L27" s="166">
        <f t="shared" si="21"/>
        <v>15</v>
      </c>
      <c r="M27" s="166">
        <f t="shared" si="21"/>
        <v>15.25</v>
      </c>
      <c r="N27" s="166">
        <f t="shared" si="21"/>
        <v>15.5</v>
      </c>
      <c r="O27" s="161"/>
      <c r="P27" s="161"/>
      <c r="Q27" s="161"/>
      <c r="R27" s="162"/>
      <c r="S27" s="161"/>
      <c r="T27" s="161"/>
      <c r="U27" s="161"/>
      <c r="V27" s="162"/>
      <c r="W27" s="161"/>
      <c r="X27" s="161"/>
      <c r="Y27" s="165"/>
      <c r="Z27" s="163"/>
    </row>
    <row r="28" s="97" customFormat="1" ht="22" customHeight="1" spans="1:26">
      <c r="A28" s="121">
        <f t="shared" si="2"/>
        <v>20</v>
      </c>
      <c r="B28" s="122" t="str">
        <f>'[1]SPEC SHEET'!A30</f>
        <v>ZIPPER LENGTH</v>
      </c>
      <c r="C28" s="123"/>
      <c r="D28" s="123"/>
      <c r="E28" s="124"/>
      <c r="F28" s="137" t="s">
        <v>44</v>
      </c>
      <c r="G28" s="134">
        <v>0.25</v>
      </c>
      <c r="H28" s="127"/>
      <c r="I28" s="166">
        <f>J28</f>
        <v>11.25</v>
      </c>
      <c r="J28" s="167">
        <f>'[1]SPEC SHEET'!P30</f>
        <v>11.25</v>
      </c>
      <c r="K28" s="166">
        <f t="shared" ref="K28:N28" si="22">J28+0.5</f>
        <v>11.75</v>
      </c>
      <c r="L28" s="166">
        <f>K28</f>
        <v>11.75</v>
      </c>
      <c r="M28" s="166">
        <f t="shared" si="22"/>
        <v>12.25</v>
      </c>
      <c r="N28" s="166">
        <f t="shared" si="22"/>
        <v>12.75</v>
      </c>
      <c r="O28" s="161"/>
      <c r="P28" s="161"/>
      <c r="Q28" s="161"/>
      <c r="R28" s="162"/>
      <c r="S28" s="161"/>
      <c r="T28" s="161"/>
      <c r="U28" s="161"/>
      <c r="V28" s="162"/>
      <c r="W28" s="161"/>
      <c r="X28" s="161"/>
      <c r="Y28" s="165"/>
      <c r="Z28" s="163"/>
    </row>
    <row r="29" s="97" customFormat="1" customHeight="1" spans="14:26"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="97" customFormat="1" customHeight="1" spans="14:26"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="97" customFormat="1" customHeight="1" spans="14:26"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="97" customFormat="1" customHeight="1" spans="14:26"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="97" customFormat="1" customHeight="1" spans="14:26"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="97" customFormat="1" customHeight="1" spans="14:26"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="97" customFormat="1" customHeight="1" spans="14:26"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="97" customFormat="1" customHeight="1" spans="14:26"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="97" customFormat="1" customHeight="1" spans="14:26"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="97" customFormat="1" customHeight="1" spans="14:26"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="97" customFormat="1" customHeight="1" spans="14:26"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="97" customFormat="1" customHeight="1" spans="14:26"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12:N12">
    <cfRule type="notContainsBlanks" dxfId="0" priority="1">
      <formula>LEN(TRIM(K12))&gt;0</formula>
    </cfRule>
  </conditionalFormatting>
  <conditionalFormatting sqref="K25:N25">
    <cfRule type="notContainsBlanks" dxfId="0" priority="11">
      <formula>LEN(TRIM(K25))&gt;0</formula>
    </cfRule>
  </conditionalFormatting>
  <conditionalFormatting sqref="K28">
    <cfRule type="notContainsBlanks" dxfId="0" priority="2">
      <formula>LEN(TRIM(K28))&gt;0</formula>
    </cfRule>
  </conditionalFormatting>
  <conditionalFormatting sqref="G21:G24">
    <cfRule type="notContainsBlanks" dxfId="0" priority="7">
      <formula>LEN(TRIM(G21))&gt;0</formula>
    </cfRule>
  </conditionalFormatting>
  <conditionalFormatting sqref="O9:O28">
    <cfRule type="notContainsBlanks" dxfId="0" priority="10">
      <formula>LEN(TRIM(O9))&gt;0</formula>
    </cfRule>
  </conditionalFormatting>
  <conditionalFormatting sqref="S9:S28">
    <cfRule type="notContainsBlanks" dxfId="0" priority="9">
      <formula>LEN(TRIM(S9))&gt;0</formula>
    </cfRule>
  </conditionalFormatting>
  <conditionalFormatting sqref="W9:W28">
    <cfRule type="notContainsBlanks" dxfId="0" priority="8">
      <formula>LEN(TRIM(W9))&gt;0</formula>
    </cfRule>
  </conditionalFormatting>
  <conditionalFormatting sqref="K9:N11 K13:N15">
    <cfRule type="notContainsBlanks" dxfId="0" priority="6">
      <formula>LEN(TRIM(K9))&gt;0</formula>
    </cfRule>
  </conditionalFormatting>
  <conditionalFormatting sqref="K16:N17">
    <cfRule type="notContainsBlanks" dxfId="0" priority="5">
      <formula>LEN(TRIM(K16))&gt;0</formula>
    </cfRule>
  </conditionalFormatting>
  <conditionalFormatting sqref="K18:N24">
    <cfRule type="notContainsBlanks" dxfId="0" priority="4">
      <formula>LEN(TRIM(K18))&gt;0</formula>
    </cfRule>
  </conditionalFormatting>
  <conditionalFormatting sqref="K26:N27">
    <cfRule type="notContainsBlanks" dxfId="0" priority="3">
      <formula>LEN(TRIM(K26))&gt;0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0"/>
  <sheetViews>
    <sheetView view="pageBreakPreview" zoomScale="70" zoomScaleNormal="100" topLeftCell="B1" workbookViewId="0">
      <selection activeCell="E37" sqref="E37"/>
    </sheetView>
  </sheetViews>
  <sheetFormatPr defaultColWidth="12.6637168141593" defaultRowHeight="15.75" customHeight="1"/>
  <cols>
    <col min="1" max="1" width="4.16814159292035" style="97" customWidth="1"/>
    <col min="2" max="2" width="11.7610619469027" style="97" customWidth="1"/>
    <col min="3" max="3" width="20.0442477876106" style="97" customWidth="1"/>
    <col min="4" max="4" width="20.3362831858407" style="97" customWidth="1"/>
    <col min="5" max="5" width="19.1681415929204" style="97" customWidth="1"/>
    <col min="6" max="6" width="34.7964601769912" style="97" customWidth="1"/>
    <col min="7" max="7" width="9" style="97" customWidth="1"/>
    <col min="8" max="8" width="8.66371681415929" style="97" hidden="1" customWidth="1"/>
    <col min="9" max="14" width="10.5575221238938" style="97" customWidth="1"/>
    <col min="15" max="15" width="5.66371681415929" style="97" customWidth="1"/>
    <col min="16" max="18" width="8.66371681415929" style="97" customWidth="1"/>
    <col min="19" max="19" width="5.50442477876106" style="97" customWidth="1"/>
    <col min="20" max="20" width="8.66371681415929" style="97" customWidth="1"/>
    <col min="21" max="22" width="8.50442477876106" style="97" customWidth="1"/>
    <col min="23" max="23" width="6.66371681415929" style="97" customWidth="1"/>
    <col min="24" max="24" width="10.1681415929204" style="97" customWidth="1"/>
    <col min="25" max="25" width="28.6637168141593" style="97" customWidth="1"/>
    <col min="26" max="16384" width="12.6637168141593" style="97"/>
  </cols>
  <sheetData>
    <row r="1" s="97" customFormat="1" ht="30" customHeight="1" spans="1:26">
      <c r="A1" s="98" t="s">
        <v>0</v>
      </c>
      <c r="B1" s="99"/>
      <c r="C1" s="99"/>
      <c r="D1" s="100"/>
      <c r="E1" s="101" t="s">
        <v>1</v>
      </c>
      <c r="F1" s="102"/>
      <c r="G1" s="103" t="str">
        <f>'[1]Style Summary Cover Page'!E1</f>
        <v>BG5283</v>
      </c>
      <c r="H1" s="104"/>
      <c r="I1" s="138" t="s">
        <v>2</v>
      </c>
      <c r="J1" s="101"/>
      <c r="K1" s="103">
        <f>'[1]Style Summary Cover Page'!I1</f>
        <v>0</v>
      </c>
      <c r="L1" s="139"/>
      <c r="M1" s="139"/>
      <c r="N1" s="104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63"/>
      <c r="Z1" s="163"/>
    </row>
    <row r="2" s="97" customFormat="1" customHeight="1" spans="1:26">
      <c r="A2" s="9" t="s">
        <v>3</v>
      </c>
      <c r="B2" s="10"/>
      <c r="C2" s="105" t="str">
        <f>'[1]Style Summary Cover Page'!B2</f>
        <v>GENE MIDI DRESS</v>
      </c>
      <c r="D2" s="12" t="s">
        <v>4</v>
      </c>
      <c r="E2" s="106" t="str">
        <f>'[1]Style Summary Cover Page'!D2</f>
        <v>SOPHIA SOLOMONSON</v>
      </c>
      <c r="F2" s="106"/>
      <c r="G2" s="107"/>
      <c r="H2" s="108" t="s">
        <v>5</v>
      </c>
      <c r="I2" s="108"/>
      <c r="J2" s="108"/>
      <c r="K2" s="141" t="str">
        <f>'[1]Style Summary Cover Page'!I2</f>
        <v>NEW ORIGINAL SAMPLE </v>
      </c>
      <c r="L2" s="142"/>
      <c r="M2" s="142"/>
      <c r="N2" s="143"/>
      <c r="O2" s="59"/>
      <c r="P2" s="59"/>
      <c r="Q2" s="59"/>
      <c r="R2" s="59"/>
      <c r="S2" s="59"/>
      <c r="T2" s="59"/>
      <c r="U2" s="59"/>
      <c r="V2" s="59"/>
      <c r="W2" s="59"/>
      <c r="X2" s="59"/>
      <c r="Y2" s="163"/>
      <c r="Z2" s="163"/>
    </row>
    <row r="3" s="97" customFormat="1" customHeight="1" spans="1:26">
      <c r="A3" s="16" t="s">
        <v>6</v>
      </c>
      <c r="B3" s="17"/>
      <c r="C3" s="109">
        <f>'[1]Style Summary Cover Page'!B3</f>
        <v>45555</v>
      </c>
      <c r="D3" s="19" t="s">
        <v>7</v>
      </c>
      <c r="E3" s="110" t="str">
        <f>'[1]Style Summary Cover Page'!D3</f>
        <v>SOPHIA S</v>
      </c>
      <c r="F3" s="110"/>
      <c r="G3" s="111"/>
      <c r="H3" s="112"/>
      <c r="I3" s="112"/>
      <c r="J3" s="112"/>
      <c r="K3" s="141"/>
      <c r="L3" s="142"/>
      <c r="M3" s="142"/>
      <c r="N3" s="143"/>
      <c r="O3" s="59"/>
      <c r="P3" s="59"/>
      <c r="Q3" s="59"/>
      <c r="R3" s="59"/>
      <c r="S3" s="59"/>
      <c r="T3" s="59"/>
      <c r="U3" s="59"/>
      <c r="V3" s="59"/>
      <c r="W3" s="59"/>
      <c r="X3" s="59"/>
      <c r="Y3" s="163"/>
      <c r="Z3" s="163"/>
    </row>
    <row r="4" s="97" customFormat="1" customHeight="1" spans="1:26">
      <c r="A4" s="16" t="s">
        <v>8</v>
      </c>
      <c r="B4" s="17"/>
      <c r="C4" s="109" t="str">
        <f>'[1]Style Summary Cover Page'!B4</f>
        <v>FALL 25</v>
      </c>
      <c r="D4" s="19" t="s">
        <v>9</v>
      </c>
      <c r="E4" s="110" t="str">
        <f>'[1]Style Summary Cover Page'!D4</f>
        <v>SEAN</v>
      </c>
      <c r="F4" s="110"/>
      <c r="G4" s="113"/>
      <c r="H4" s="112"/>
      <c r="I4" s="112"/>
      <c r="J4" s="112"/>
      <c r="K4" s="144"/>
      <c r="L4" s="145"/>
      <c r="M4" s="145"/>
      <c r="N4" s="146"/>
      <c r="O4" s="59"/>
      <c r="P4" s="59"/>
      <c r="Q4" s="59"/>
      <c r="R4" s="59"/>
      <c r="S4" s="59"/>
      <c r="T4" s="59"/>
      <c r="U4" s="59"/>
      <c r="V4" s="59"/>
      <c r="W4" s="59"/>
      <c r="X4" s="59"/>
      <c r="Y4" s="163"/>
      <c r="Z4" s="163"/>
    </row>
    <row r="5" s="97" customFormat="1" customHeight="1" spans="1:26">
      <c r="A5" s="16" t="s">
        <v>10</v>
      </c>
      <c r="B5" s="17"/>
      <c r="C5" s="109" t="str">
        <f>'[1]Style Summary Cover Page'!B5</f>
        <v>XS-XXL</v>
      </c>
      <c r="D5" s="19" t="s">
        <v>11</v>
      </c>
      <c r="E5" s="110" t="str">
        <f>'[1]Style Summary Cover Page'!D5</f>
        <v>WHITE</v>
      </c>
      <c r="F5" s="110"/>
      <c r="G5" s="113"/>
      <c r="H5" s="114" t="s">
        <v>12</v>
      </c>
      <c r="I5" s="147"/>
      <c r="J5" s="148"/>
      <c r="K5" s="149" t="str">
        <f>'[1]Style Summary Cover Page'!I5</f>
        <v>NO</v>
      </c>
      <c r="L5" s="149"/>
      <c r="M5" s="149"/>
      <c r="N5" s="150"/>
      <c r="O5" s="59"/>
      <c r="P5" s="59"/>
      <c r="Q5" s="59"/>
      <c r="R5" s="59"/>
      <c r="S5" s="59"/>
      <c r="T5" s="59"/>
      <c r="U5" s="59"/>
      <c r="V5" s="59"/>
      <c r="W5" s="59"/>
      <c r="X5" s="59"/>
      <c r="Y5" s="163"/>
      <c r="Z5" s="163"/>
    </row>
    <row r="6" s="97" customFormat="1" customHeight="1" spans="1:26">
      <c r="A6" s="25" t="s">
        <v>13</v>
      </c>
      <c r="B6" s="26"/>
      <c r="C6" s="115" t="str">
        <f>'[1]Style Summary Cover Page'!B6</f>
        <v>SMALL</v>
      </c>
      <c r="D6" s="28" t="s">
        <v>14</v>
      </c>
      <c r="E6" s="116" t="str">
        <f>'[1]Style Summary Cover Page'!D6</f>
        <v>CREPE</v>
      </c>
      <c r="F6" s="116"/>
      <c r="G6" s="117"/>
      <c r="H6" s="118" t="s">
        <v>15</v>
      </c>
      <c r="I6" s="151"/>
      <c r="J6" s="152"/>
      <c r="K6" s="153">
        <f>'[1]Style Summary Cover Page'!I6</f>
        <v>0</v>
      </c>
      <c r="L6" s="153"/>
      <c r="M6" s="153"/>
      <c r="N6" s="154"/>
      <c r="O6" s="59"/>
      <c r="P6" s="59"/>
      <c r="Q6" s="59"/>
      <c r="R6" s="59"/>
      <c r="S6" s="59"/>
      <c r="T6" s="59"/>
      <c r="U6" s="59"/>
      <c r="V6" s="59"/>
      <c r="W6" s="59"/>
      <c r="X6" s="84"/>
      <c r="Y6" s="163"/>
      <c r="Z6" s="163"/>
    </row>
    <row r="7" s="97" customFormat="1" customHeight="1" spans="1:26">
      <c r="A7" s="119"/>
      <c r="B7" s="33" t="s">
        <v>16</v>
      </c>
      <c r="C7" s="34"/>
      <c r="D7" s="34"/>
      <c r="E7" s="34"/>
      <c r="F7" s="35" t="s">
        <v>17</v>
      </c>
      <c r="G7" s="35" t="s">
        <v>17</v>
      </c>
      <c r="H7" s="35" t="s">
        <v>18</v>
      </c>
      <c r="I7" s="155" t="s">
        <v>19</v>
      </c>
      <c r="J7" s="155" t="s">
        <v>20</v>
      </c>
      <c r="K7" s="155" t="s">
        <v>21</v>
      </c>
      <c r="L7" s="155" t="s">
        <v>22</v>
      </c>
      <c r="M7" s="155" t="s">
        <v>23</v>
      </c>
      <c r="N7" s="155" t="s">
        <v>24</v>
      </c>
      <c r="O7" s="156"/>
      <c r="P7" s="156"/>
      <c r="Q7" s="164"/>
      <c r="R7" s="156"/>
      <c r="S7" s="156"/>
      <c r="T7" s="156"/>
      <c r="U7" s="164"/>
      <c r="V7" s="156"/>
      <c r="W7" s="156"/>
      <c r="X7" s="164"/>
      <c r="Y7" s="159"/>
      <c r="Z7" s="163"/>
    </row>
    <row r="8" s="97" customFormat="1" ht="15" customHeight="1" spans="1:26">
      <c r="A8" s="120"/>
      <c r="B8" s="38"/>
      <c r="C8" s="38"/>
      <c r="D8" s="38"/>
      <c r="E8" s="38"/>
      <c r="F8" s="39"/>
      <c r="G8" s="39"/>
      <c r="H8" s="39"/>
      <c r="I8" s="157"/>
      <c r="J8" s="157"/>
      <c r="K8" s="157"/>
      <c r="L8" s="157"/>
      <c r="M8" s="157"/>
      <c r="N8" s="157"/>
      <c r="O8" s="158"/>
      <c r="P8" s="159"/>
      <c r="Q8" s="159"/>
      <c r="R8" s="159"/>
      <c r="S8" s="158"/>
      <c r="T8" s="159"/>
      <c r="U8" s="159"/>
      <c r="V8" s="159"/>
      <c r="W8" s="158"/>
      <c r="X8" s="159"/>
      <c r="Y8" s="159"/>
      <c r="Z8" s="163"/>
    </row>
    <row r="9" s="97" customFormat="1" ht="22" customHeight="1" spans="1:26">
      <c r="A9" s="121">
        <v>1</v>
      </c>
      <c r="B9" s="122" t="str">
        <f>'[1]SPEC SHEET'!A11</f>
        <v>CF BODICE LENGTH (FROM CF NECKDROP TO WAIST SEAM)</v>
      </c>
      <c r="C9" s="123"/>
      <c r="D9" s="123"/>
      <c r="E9" s="124"/>
      <c r="F9" s="125" t="s">
        <v>25</v>
      </c>
      <c r="G9" s="126">
        <v>44930</v>
      </c>
      <c r="H9" s="127"/>
      <c r="I9" s="160">
        <f>'XS-XXL'!I9*2.54</f>
        <v>29.845</v>
      </c>
      <c r="J9" s="160">
        <f>'XS-XXL'!J9*2.54</f>
        <v>30.48</v>
      </c>
      <c r="K9" s="160">
        <f>'XS-XXL'!K9*2.54</f>
        <v>31.115</v>
      </c>
      <c r="L9" s="160">
        <f>'XS-XXL'!L9*2.54</f>
        <v>31.75</v>
      </c>
      <c r="M9" s="160">
        <f>'XS-XXL'!M9*2.54</f>
        <v>32.385</v>
      </c>
      <c r="N9" s="160">
        <f>'XS-XXL'!N9*2.54</f>
        <v>33.02</v>
      </c>
      <c r="O9" s="161"/>
      <c r="P9" s="161"/>
      <c r="Q9" s="161"/>
      <c r="R9" s="162"/>
      <c r="S9" s="161"/>
      <c r="T9" s="161"/>
      <c r="U9" s="161"/>
      <c r="V9" s="162"/>
      <c r="W9" s="161"/>
      <c r="X9" s="161"/>
      <c r="Y9" s="165"/>
      <c r="Z9" s="163"/>
    </row>
    <row r="10" s="97" customFormat="1" ht="22" customHeight="1" spans="1:26">
      <c r="A10" s="121">
        <f t="shared" ref="A10:A28" si="0">A9+1</f>
        <v>2</v>
      </c>
      <c r="B10" s="122" t="str">
        <f>'[1]SPEC SHEET'!A12</f>
        <v>CF BODICE LENGTH  - SELF ONLY - (FROM CF NECKDROP TO WAIST SEAM)</v>
      </c>
      <c r="C10" s="123"/>
      <c r="D10" s="123"/>
      <c r="E10" s="124"/>
      <c r="F10" s="125" t="s">
        <v>26</v>
      </c>
      <c r="G10" s="126">
        <v>44930</v>
      </c>
      <c r="H10" s="127"/>
      <c r="I10" s="160">
        <f>'XS-XXL'!I10*2.54</f>
        <v>26.67</v>
      </c>
      <c r="J10" s="160">
        <f>'XS-XXL'!J10*2.54</f>
        <v>27.305</v>
      </c>
      <c r="K10" s="160">
        <f>'XS-XXL'!K10*2.54</f>
        <v>27.94</v>
      </c>
      <c r="L10" s="160">
        <f>'XS-XXL'!L10*2.54</f>
        <v>28.575</v>
      </c>
      <c r="M10" s="160">
        <f>'XS-XXL'!M10*2.54</f>
        <v>29.21</v>
      </c>
      <c r="N10" s="160">
        <f>'XS-XXL'!N10*2.54</f>
        <v>29.845</v>
      </c>
      <c r="O10" s="161"/>
      <c r="P10" s="161"/>
      <c r="Q10" s="161"/>
      <c r="R10" s="162"/>
      <c r="S10" s="161"/>
      <c r="T10" s="161"/>
      <c r="U10" s="161"/>
      <c r="V10" s="162"/>
      <c r="W10" s="161"/>
      <c r="X10" s="161"/>
      <c r="Y10" s="165"/>
      <c r="Z10" s="163"/>
    </row>
    <row r="11" s="97" customFormat="1" ht="22" customHeight="1" spans="1:26">
      <c r="A11" s="121">
        <f t="shared" si="0"/>
        <v>3</v>
      </c>
      <c r="B11" s="122" t="str">
        <f>'[1]SPEC SHEET'!A13</f>
        <v>SS BODICE LENGTH (FROM AH TO WAIST SEAM)</v>
      </c>
      <c r="C11" s="123"/>
      <c r="D11" s="123"/>
      <c r="E11" s="124"/>
      <c r="F11" s="125" t="s">
        <v>27</v>
      </c>
      <c r="G11" s="128">
        <v>44930</v>
      </c>
      <c r="H11" s="127"/>
      <c r="I11" s="160">
        <f>'XS-XXL'!I11*2.54</f>
        <v>14.9225</v>
      </c>
      <c r="J11" s="160">
        <f>'XS-XXL'!J11*2.54</f>
        <v>15.24</v>
      </c>
      <c r="K11" s="160">
        <f>'XS-XXL'!K11*2.54</f>
        <v>15.5575</v>
      </c>
      <c r="L11" s="160">
        <f>'XS-XXL'!L11*2.54</f>
        <v>15.875</v>
      </c>
      <c r="M11" s="160">
        <f>'XS-XXL'!M11*2.54</f>
        <v>16.1925</v>
      </c>
      <c r="N11" s="160">
        <f>'XS-XXL'!N11*2.54</f>
        <v>16.51</v>
      </c>
      <c r="O11" s="161"/>
      <c r="P11" s="161"/>
      <c r="Q11" s="161"/>
      <c r="R11" s="162"/>
      <c r="S11" s="161"/>
      <c r="T11" s="161"/>
      <c r="U11" s="161"/>
      <c r="V11" s="162"/>
      <c r="W11" s="161"/>
      <c r="X11" s="161"/>
      <c r="Y11" s="165"/>
      <c r="Z11" s="163"/>
    </row>
    <row r="12" s="97" customFormat="1" ht="22" customHeight="1" spans="1:26">
      <c r="A12" s="121">
        <f t="shared" si="0"/>
        <v>4</v>
      </c>
      <c r="B12" s="122" t="str">
        <f>'[1]SPEC SHEET'!A14</f>
        <v>CB BODICE LENGTH (FROM CB NECKDROP TO WAIST SEAM)</v>
      </c>
      <c r="C12" s="123"/>
      <c r="D12" s="123"/>
      <c r="E12" s="124"/>
      <c r="F12" s="125" t="s">
        <v>28</v>
      </c>
      <c r="G12" s="128">
        <v>44930</v>
      </c>
      <c r="H12" s="127"/>
      <c r="I12" s="160">
        <f>'XS-XXL'!I12*2.54</f>
        <v>13.6525</v>
      </c>
      <c r="J12" s="160">
        <f>'XS-XXL'!J12*2.54</f>
        <v>13.97</v>
      </c>
      <c r="K12" s="160">
        <f>'XS-XXL'!K12*2.54</f>
        <v>14.2875</v>
      </c>
      <c r="L12" s="160">
        <f>'XS-XXL'!L12*2.54</f>
        <v>14.605</v>
      </c>
      <c r="M12" s="160">
        <f>'XS-XXL'!M12*2.54</f>
        <v>14.9225</v>
      </c>
      <c r="N12" s="160">
        <f>'XS-XXL'!N12*2.54</f>
        <v>15.24</v>
      </c>
      <c r="O12" s="161"/>
      <c r="P12" s="161"/>
      <c r="Q12" s="161"/>
      <c r="R12" s="162"/>
      <c r="S12" s="161"/>
      <c r="T12" s="161"/>
      <c r="U12" s="161"/>
      <c r="V12" s="162"/>
      <c r="W12" s="161"/>
      <c r="X12" s="161"/>
      <c r="Y12" s="165"/>
      <c r="Z12" s="163"/>
    </row>
    <row r="13" s="97" customFormat="1" ht="22" customHeight="1" spans="1:26">
      <c r="A13" s="121">
        <f t="shared" si="0"/>
        <v>5</v>
      </c>
      <c r="B13" s="122" t="str">
        <f>'[1]SPEC SHEET'!A15</f>
        <v>PRINCESS SEAM LENGTH (NECKLINE EDGE TO WAIST, ALONG PRINCESS SEAM)</v>
      </c>
      <c r="C13" s="123"/>
      <c r="D13" s="123"/>
      <c r="E13" s="124"/>
      <c r="F13" s="129" t="s">
        <v>29</v>
      </c>
      <c r="G13" s="128">
        <v>45295</v>
      </c>
      <c r="H13" s="127"/>
      <c r="I13" s="160">
        <f>'XS-XXL'!I13*2.54</f>
        <v>23.495</v>
      </c>
      <c r="J13" s="160">
        <f>'XS-XXL'!J13*2.54</f>
        <v>24.13</v>
      </c>
      <c r="K13" s="160">
        <f>'XS-XXL'!K13*2.54</f>
        <v>24.765</v>
      </c>
      <c r="L13" s="160">
        <f>'XS-XXL'!L13*2.54</f>
        <v>25.4</v>
      </c>
      <c r="M13" s="160">
        <f>'XS-XXL'!M13*2.54</f>
        <v>26.035</v>
      </c>
      <c r="N13" s="160">
        <f>'XS-XXL'!N13*2.54</f>
        <v>26.67</v>
      </c>
      <c r="O13" s="161"/>
      <c r="P13" s="161"/>
      <c r="Q13" s="161"/>
      <c r="R13" s="162"/>
      <c r="S13" s="161"/>
      <c r="T13" s="161"/>
      <c r="U13" s="161"/>
      <c r="V13" s="162"/>
      <c r="W13" s="161"/>
      <c r="X13" s="161"/>
      <c r="Y13" s="165"/>
      <c r="Z13" s="163"/>
    </row>
    <row r="14" s="97" customFormat="1" ht="22" customHeight="1" spans="1:26">
      <c r="A14" s="121">
        <f t="shared" si="0"/>
        <v>6</v>
      </c>
      <c r="B14" s="122" t="str">
        <f>'[1]SPEC SHEET'!A16</f>
        <v>FRONT AH LENGTH - STRAP JOIN TO SS ALONG TOP EDGE</v>
      </c>
      <c r="C14" s="123"/>
      <c r="D14" s="123"/>
      <c r="E14" s="124"/>
      <c r="F14" s="129" t="s">
        <v>30</v>
      </c>
      <c r="G14" s="130">
        <v>44928</v>
      </c>
      <c r="H14" s="127"/>
      <c r="I14" s="160">
        <f>'XS-XXL'!I14*2.54</f>
        <v>18.7325</v>
      </c>
      <c r="J14" s="160">
        <f>'XS-XXL'!J14*2.54</f>
        <v>19.685</v>
      </c>
      <c r="K14" s="160">
        <f>'XS-XXL'!K14*2.54</f>
        <v>20.6375</v>
      </c>
      <c r="L14" s="160">
        <f>'XS-XXL'!L14*2.54</f>
        <v>21.59</v>
      </c>
      <c r="M14" s="160">
        <f>'XS-XXL'!M14*2.54</f>
        <v>22.5425</v>
      </c>
      <c r="N14" s="160">
        <f>'XS-XXL'!N14*2.54</f>
        <v>23.495</v>
      </c>
      <c r="O14" s="161"/>
      <c r="P14" s="161"/>
      <c r="Q14" s="161"/>
      <c r="R14" s="162"/>
      <c r="S14" s="161"/>
      <c r="T14" s="161"/>
      <c r="U14" s="161"/>
      <c r="V14" s="162"/>
      <c r="W14" s="161"/>
      <c r="X14" s="161"/>
      <c r="Y14" s="165"/>
      <c r="Z14" s="163"/>
    </row>
    <row r="15" s="97" customFormat="1" ht="22" customHeight="1" spans="1:26">
      <c r="A15" s="121">
        <f t="shared" si="0"/>
        <v>7</v>
      </c>
      <c r="B15" s="122" t="str">
        <f>'[1]SPEC SHEET'!A17</f>
        <v>BACK NECK LENGTH - SS TO SS ALONG TOP EDGE</v>
      </c>
      <c r="C15" s="123"/>
      <c r="D15" s="123"/>
      <c r="E15" s="124"/>
      <c r="F15" s="131" t="s">
        <v>31</v>
      </c>
      <c r="G15" s="130">
        <v>44928</v>
      </c>
      <c r="H15" s="127"/>
      <c r="I15" s="160">
        <f>'XS-XXL'!I15*2.54</f>
        <v>31.115</v>
      </c>
      <c r="J15" s="160">
        <f>'XS-XXL'!J15*2.54</f>
        <v>33.655</v>
      </c>
      <c r="K15" s="160">
        <f>'XS-XXL'!K15*2.54</f>
        <v>36.195</v>
      </c>
      <c r="L15" s="160">
        <f>'XS-XXL'!L15*2.54</f>
        <v>38.735</v>
      </c>
      <c r="M15" s="160">
        <f>'XS-XXL'!M15*2.54</f>
        <v>41.275</v>
      </c>
      <c r="N15" s="160">
        <f>'XS-XXL'!N15*2.54</f>
        <v>43.815</v>
      </c>
      <c r="O15" s="161"/>
      <c r="P15" s="161"/>
      <c r="Q15" s="161"/>
      <c r="R15" s="162"/>
      <c r="S15" s="161"/>
      <c r="T15" s="161"/>
      <c r="U15" s="161"/>
      <c r="V15" s="162"/>
      <c r="W15" s="161"/>
      <c r="X15" s="161"/>
      <c r="Y15" s="165"/>
      <c r="Z15" s="163"/>
    </row>
    <row r="16" s="97" customFormat="1" ht="22" customHeight="1" spans="1:26">
      <c r="A16" s="121">
        <f t="shared" si="0"/>
        <v>8</v>
      </c>
      <c r="B16" s="122" t="str">
        <f>'[1]SPEC SHEET'!A18</f>
        <v>CF SKIRT LENGTH (FROM WAIST JOINT SEAM TO HEM)</v>
      </c>
      <c r="C16" s="123"/>
      <c r="D16" s="123"/>
      <c r="E16" s="124"/>
      <c r="F16" s="125" t="s">
        <v>32</v>
      </c>
      <c r="G16" s="130">
        <v>44928</v>
      </c>
      <c r="H16" s="127"/>
      <c r="I16" s="160">
        <f>'XS-XXL'!I16*2.54</f>
        <v>77.47</v>
      </c>
      <c r="J16" s="160">
        <f>'XS-XXL'!J16*2.54</f>
        <v>78.74</v>
      </c>
      <c r="K16" s="160">
        <f>'XS-XXL'!K16*2.54</f>
        <v>80.01</v>
      </c>
      <c r="L16" s="160">
        <f>'XS-XXL'!L16*2.54</f>
        <v>81.28</v>
      </c>
      <c r="M16" s="160">
        <f>'XS-XXL'!M16*2.54</f>
        <v>82.55</v>
      </c>
      <c r="N16" s="160">
        <f>'XS-XXL'!N16*2.54</f>
        <v>83.82</v>
      </c>
      <c r="O16" s="161"/>
      <c r="P16" s="161"/>
      <c r="Q16" s="161"/>
      <c r="R16" s="162"/>
      <c r="S16" s="161"/>
      <c r="T16" s="161"/>
      <c r="U16" s="161"/>
      <c r="V16" s="162"/>
      <c r="W16" s="161"/>
      <c r="X16" s="161"/>
      <c r="Y16" s="165"/>
      <c r="Z16" s="163"/>
    </row>
    <row r="17" s="97" customFormat="1" ht="22" customHeight="1" spans="1:26">
      <c r="A17" s="121">
        <f t="shared" si="0"/>
        <v>9</v>
      </c>
      <c r="B17" s="122" t="str">
        <f>'[1]SPEC SHEET'!A19</f>
        <v>CB SKIRT LENGTH (FROM WAIST JOINT SEAM TO HEM)</v>
      </c>
      <c r="C17" s="123"/>
      <c r="D17" s="123"/>
      <c r="E17" s="124"/>
      <c r="F17" s="125" t="s">
        <v>33</v>
      </c>
      <c r="G17" s="130">
        <v>45659</v>
      </c>
      <c r="H17" s="127"/>
      <c r="I17" s="160">
        <f>'XS-XXL'!I17*2.54</f>
        <v>77.47</v>
      </c>
      <c r="J17" s="160">
        <f>'XS-XXL'!J17*2.54</f>
        <v>78.74</v>
      </c>
      <c r="K17" s="160">
        <f>'XS-XXL'!K17*2.54</f>
        <v>80.01</v>
      </c>
      <c r="L17" s="160">
        <f>'XS-XXL'!L17*2.54</f>
        <v>81.28</v>
      </c>
      <c r="M17" s="160">
        <f>'XS-XXL'!M17*2.54</f>
        <v>82.55</v>
      </c>
      <c r="N17" s="160">
        <f>'XS-XXL'!N17*2.54</f>
        <v>83.82</v>
      </c>
      <c r="O17" s="161"/>
      <c r="P17" s="161"/>
      <c r="Q17" s="161"/>
      <c r="R17" s="162"/>
      <c r="S17" s="161"/>
      <c r="T17" s="161"/>
      <c r="U17" s="161"/>
      <c r="V17" s="162"/>
      <c r="W17" s="161"/>
      <c r="X17" s="161"/>
      <c r="Y17" s="165"/>
      <c r="Z17" s="163"/>
    </row>
    <row r="18" s="97" customFormat="1" ht="22" customHeight="1" spans="1:26">
      <c r="A18" s="121">
        <f t="shared" si="0"/>
        <v>10</v>
      </c>
      <c r="B18" s="122" t="str">
        <f>'[1]SPEC SHEET'!A20</f>
        <v>BUST CIRC (1" BELOW AH)</v>
      </c>
      <c r="C18" s="123"/>
      <c r="D18" s="123"/>
      <c r="E18" s="124"/>
      <c r="F18" s="125" t="s">
        <v>34</v>
      </c>
      <c r="G18" s="130">
        <v>44928</v>
      </c>
      <c r="H18" s="127"/>
      <c r="I18" s="160">
        <f>'XS-XXL'!I18*2.54</f>
        <v>74.93</v>
      </c>
      <c r="J18" s="160">
        <f>'XS-XXL'!J18*2.54</f>
        <v>80.01</v>
      </c>
      <c r="K18" s="160">
        <f>'XS-XXL'!K18*2.54</f>
        <v>85.09</v>
      </c>
      <c r="L18" s="160">
        <f>'XS-XXL'!L18*2.54</f>
        <v>90.17</v>
      </c>
      <c r="M18" s="160">
        <f>'XS-XXL'!M18*2.54</f>
        <v>95.25</v>
      </c>
      <c r="N18" s="160">
        <f>'XS-XXL'!N18*2.54</f>
        <v>100.33</v>
      </c>
      <c r="O18" s="161"/>
      <c r="P18" s="161"/>
      <c r="Q18" s="161"/>
      <c r="R18" s="162"/>
      <c r="S18" s="161"/>
      <c r="T18" s="161"/>
      <c r="U18" s="161"/>
      <c r="V18" s="162"/>
      <c r="W18" s="161"/>
      <c r="X18" s="161"/>
      <c r="Y18" s="165"/>
      <c r="Z18" s="163"/>
    </row>
    <row r="19" s="97" customFormat="1" ht="22" customHeight="1" spans="1:26">
      <c r="A19" s="121">
        <f t="shared" si="0"/>
        <v>11</v>
      </c>
      <c r="B19" s="122" t="str">
        <f>'[1]SPEC SHEET'!A21</f>
        <v>BUST CIRC (1" BELOW AH) - SELF ONLY</v>
      </c>
      <c r="C19" s="123"/>
      <c r="D19" s="123"/>
      <c r="E19" s="124"/>
      <c r="F19" s="125" t="s">
        <v>35</v>
      </c>
      <c r="G19" s="130">
        <v>44928</v>
      </c>
      <c r="H19" s="127"/>
      <c r="I19" s="160">
        <f>'XS-XXL'!I19*2.54</f>
        <v>74.93</v>
      </c>
      <c r="J19" s="160">
        <f>'XS-XXL'!J19*2.54</f>
        <v>80.01</v>
      </c>
      <c r="K19" s="160">
        <f>'XS-XXL'!K19*2.54</f>
        <v>85.09</v>
      </c>
      <c r="L19" s="160">
        <f>'XS-XXL'!L19*2.54</f>
        <v>90.17</v>
      </c>
      <c r="M19" s="160">
        <f>'XS-XXL'!M19*2.54</f>
        <v>95.25</v>
      </c>
      <c r="N19" s="160">
        <f>'XS-XXL'!N19*2.54</f>
        <v>100.33</v>
      </c>
      <c r="O19" s="161"/>
      <c r="P19" s="161"/>
      <c r="Q19" s="161"/>
      <c r="R19" s="162"/>
      <c r="S19" s="161"/>
      <c r="T19" s="161"/>
      <c r="U19" s="161"/>
      <c r="V19" s="162"/>
      <c r="W19" s="161"/>
      <c r="X19" s="161"/>
      <c r="Y19" s="165"/>
      <c r="Z19" s="163"/>
    </row>
    <row r="20" s="97" customFormat="1" ht="22" customHeight="1" spans="1:26">
      <c r="A20" s="121">
        <f t="shared" si="0"/>
        <v>12</v>
      </c>
      <c r="B20" s="122" t="str">
        <f>'[1]SPEC SHEET'!A22</f>
        <v>WAIST SEAM CIRC</v>
      </c>
      <c r="C20" s="123"/>
      <c r="D20" s="123"/>
      <c r="E20" s="124"/>
      <c r="F20" s="125" t="s">
        <v>36</v>
      </c>
      <c r="G20" s="130">
        <v>44928</v>
      </c>
      <c r="H20" s="127"/>
      <c r="I20" s="160">
        <f>'XS-XXL'!I20*2.54</f>
        <v>63.5</v>
      </c>
      <c r="J20" s="160">
        <f>'XS-XXL'!J20*2.54</f>
        <v>68.58</v>
      </c>
      <c r="K20" s="160">
        <f>'XS-XXL'!K20*2.54</f>
        <v>73.66</v>
      </c>
      <c r="L20" s="160">
        <f>'XS-XXL'!L20*2.54</f>
        <v>78.74</v>
      </c>
      <c r="M20" s="160">
        <f>'XS-XXL'!M20*2.54</f>
        <v>83.82</v>
      </c>
      <c r="N20" s="160">
        <f>'XS-XXL'!N20*2.54</f>
        <v>88.9</v>
      </c>
      <c r="O20" s="161"/>
      <c r="P20" s="161"/>
      <c r="Q20" s="161"/>
      <c r="R20" s="162"/>
      <c r="S20" s="161"/>
      <c r="T20" s="161"/>
      <c r="U20" s="161"/>
      <c r="V20" s="162"/>
      <c r="W20" s="161"/>
      <c r="X20" s="161"/>
      <c r="Y20" s="165"/>
      <c r="Z20" s="163"/>
    </row>
    <row r="21" s="97" customFormat="1" ht="22" customHeight="1" spans="1:26">
      <c r="A21" s="121">
        <f t="shared" si="0"/>
        <v>13</v>
      </c>
      <c r="B21" s="122" t="str">
        <f>'[1]SPEC SHEET'!A23</f>
        <v>HIGH HIP CIRC. (11 1/2" BELOW ARMHOLE)</v>
      </c>
      <c r="C21" s="123"/>
      <c r="D21" s="123"/>
      <c r="E21" s="124"/>
      <c r="F21" s="129" t="s">
        <v>37</v>
      </c>
      <c r="G21" s="132">
        <v>0.5</v>
      </c>
      <c r="H21" s="127"/>
      <c r="I21" s="160">
        <f>'XS-XXL'!I21*2.54</f>
        <v>80.01</v>
      </c>
      <c r="J21" s="160">
        <f>'XS-XXL'!J21*2.54</f>
        <v>85.09</v>
      </c>
      <c r="K21" s="160">
        <f>'XS-XXL'!K21*2.54</f>
        <v>90.17</v>
      </c>
      <c r="L21" s="160">
        <f>'XS-XXL'!L21*2.54</f>
        <v>95.25</v>
      </c>
      <c r="M21" s="160">
        <f>'XS-XXL'!M21*2.54</f>
        <v>100.33</v>
      </c>
      <c r="N21" s="160">
        <f>'XS-XXL'!N21*2.54</f>
        <v>105.41</v>
      </c>
      <c r="O21" s="161"/>
      <c r="P21" s="161"/>
      <c r="Q21" s="161"/>
      <c r="R21" s="162"/>
      <c r="S21" s="161"/>
      <c r="T21" s="161"/>
      <c r="U21" s="161"/>
      <c r="V21" s="162"/>
      <c r="W21" s="161"/>
      <c r="X21" s="161"/>
      <c r="Y21" s="165"/>
      <c r="Z21" s="163"/>
    </row>
    <row r="22" s="97" customFormat="1" ht="22" customHeight="1" spans="1:26">
      <c r="A22" s="121">
        <f t="shared" si="0"/>
        <v>14</v>
      </c>
      <c r="B22" s="122" t="str">
        <f>'[1]SPEC SHEET'!A24</f>
        <v>LOW HIP CIRC. (15 1/2" BELOW ARMHOLE)</v>
      </c>
      <c r="C22" s="123"/>
      <c r="D22" s="123"/>
      <c r="E22" s="124"/>
      <c r="F22" s="129" t="s">
        <v>38</v>
      </c>
      <c r="G22" s="132">
        <v>0.5</v>
      </c>
      <c r="H22" s="127"/>
      <c r="I22" s="160">
        <f>'XS-XXL'!I22*2.54</f>
        <v>87.63</v>
      </c>
      <c r="J22" s="160">
        <f>'XS-XXL'!J22*2.54</f>
        <v>92.71</v>
      </c>
      <c r="K22" s="160">
        <f>'XS-XXL'!K22*2.54</f>
        <v>97.79</v>
      </c>
      <c r="L22" s="160">
        <f>'XS-XXL'!L22*2.54</f>
        <v>102.87</v>
      </c>
      <c r="M22" s="160">
        <f>'XS-XXL'!M22*2.54</f>
        <v>107.95</v>
      </c>
      <c r="N22" s="160">
        <f>'XS-XXL'!N22*2.54</f>
        <v>113.03</v>
      </c>
      <c r="O22" s="161"/>
      <c r="P22" s="162"/>
      <c r="Q22" s="161"/>
      <c r="R22" s="162"/>
      <c r="S22" s="161"/>
      <c r="T22" s="162"/>
      <c r="U22" s="161"/>
      <c r="V22" s="162"/>
      <c r="W22" s="161"/>
      <c r="X22" s="161"/>
      <c r="Y22" s="165"/>
      <c r="Z22" s="163"/>
    </row>
    <row r="23" s="97" customFormat="1" ht="22" customHeight="1" spans="1:26">
      <c r="A23" s="121">
        <f t="shared" si="0"/>
        <v>15</v>
      </c>
      <c r="B23" s="122" t="str">
        <f>'[1]SPEC SHEET'!A25</f>
        <v>SWEEP - STRAIGHT (SLIT CLOSED) - SELF ONLY</v>
      </c>
      <c r="C23" s="123"/>
      <c r="D23" s="123"/>
      <c r="E23" s="124"/>
      <c r="F23" s="131" t="s">
        <v>39</v>
      </c>
      <c r="G23" s="132">
        <v>0.5</v>
      </c>
      <c r="H23" s="127"/>
      <c r="I23" s="160">
        <f>'XS-XXL'!I23*2.54</f>
        <v>90.17</v>
      </c>
      <c r="J23" s="160">
        <f>'XS-XXL'!J23*2.54</f>
        <v>95.25</v>
      </c>
      <c r="K23" s="160">
        <f>'XS-XXL'!K23*2.54</f>
        <v>100.33</v>
      </c>
      <c r="L23" s="160">
        <f>'XS-XXL'!L23*2.54</f>
        <v>105.41</v>
      </c>
      <c r="M23" s="160">
        <f>'XS-XXL'!M23*2.54</f>
        <v>110.49</v>
      </c>
      <c r="N23" s="160">
        <f>'XS-XXL'!N23*2.54</f>
        <v>115.57</v>
      </c>
      <c r="O23" s="161"/>
      <c r="P23" s="161"/>
      <c r="Q23" s="161"/>
      <c r="R23" s="162"/>
      <c r="S23" s="161"/>
      <c r="T23" s="161"/>
      <c r="U23" s="161"/>
      <c r="V23" s="162"/>
      <c r="W23" s="161"/>
      <c r="X23" s="161"/>
      <c r="Y23" s="165"/>
      <c r="Z23" s="163"/>
    </row>
    <row r="24" s="97" customFormat="1" ht="22" customHeight="1" spans="1:26">
      <c r="A24" s="121">
        <f t="shared" si="0"/>
        <v>16</v>
      </c>
      <c r="B24" s="122" t="str">
        <f>'[1]SPEC SHEET'!A26</f>
        <v>SWEEP - STRAIGHT (SLIT CLOSED) - LINING</v>
      </c>
      <c r="C24" s="123"/>
      <c r="D24" s="123"/>
      <c r="E24" s="124"/>
      <c r="F24" s="133" t="s">
        <v>40</v>
      </c>
      <c r="G24" s="132">
        <v>0.5</v>
      </c>
      <c r="H24" s="127"/>
      <c r="I24" s="160">
        <f>'XS-XXL'!I24*2.54</f>
        <v>90.17</v>
      </c>
      <c r="J24" s="160">
        <f>'XS-XXL'!J24*2.54</f>
        <v>95.25</v>
      </c>
      <c r="K24" s="160">
        <f>'XS-XXL'!K24*2.54</f>
        <v>100.33</v>
      </c>
      <c r="L24" s="160">
        <f>'XS-XXL'!L24*2.54</f>
        <v>105.41</v>
      </c>
      <c r="M24" s="160">
        <f>'XS-XXL'!M24*2.54</f>
        <v>110.49</v>
      </c>
      <c r="N24" s="160">
        <f>'XS-XXL'!N24*2.54</f>
        <v>115.57</v>
      </c>
      <c r="O24" s="161"/>
      <c r="P24" s="161"/>
      <c r="Q24" s="161"/>
      <c r="R24" s="162"/>
      <c r="S24" s="161"/>
      <c r="T24" s="161"/>
      <c r="U24" s="161"/>
      <c r="V24" s="162"/>
      <c r="W24" s="161"/>
      <c r="X24" s="161"/>
      <c r="Y24" s="165"/>
      <c r="Z24" s="163"/>
    </row>
    <row r="25" s="97" customFormat="1" ht="22" customHeight="1" spans="1:26">
      <c r="A25" s="121">
        <f t="shared" si="0"/>
        <v>17</v>
      </c>
      <c r="B25" s="122" t="str">
        <f>'[1]SPEC SHEET'!A27</f>
        <v>CB SLIT HEIGHT</v>
      </c>
      <c r="C25" s="123"/>
      <c r="D25" s="123"/>
      <c r="E25" s="124"/>
      <c r="F25" s="125" t="s">
        <v>41</v>
      </c>
      <c r="G25" s="134">
        <v>0.25</v>
      </c>
      <c r="H25" s="127"/>
      <c r="I25" s="160">
        <f>'XS-XXL'!I25*2.54</f>
        <v>27.94</v>
      </c>
      <c r="J25" s="160">
        <f>'XS-XXL'!J25*2.54</f>
        <v>27.94</v>
      </c>
      <c r="K25" s="160">
        <f>'XS-XXL'!K25*2.54</f>
        <v>27.94</v>
      </c>
      <c r="L25" s="160">
        <f>'XS-XXL'!L25*2.54</f>
        <v>27.94</v>
      </c>
      <c r="M25" s="160">
        <f>'XS-XXL'!M25*2.54</f>
        <v>27.94</v>
      </c>
      <c r="N25" s="160">
        <f>'XS-XXL'!N25*2.54</f>
        <v>27.94</v>
      </c>
      <c r="O25" s="161"/>
      <c r="P25" s="162"/>
      <c r="Q25" s="161"/>
      <c r="R25" s="162"/>
      <c r="S25" s="161"/>
      <c r="T25" s="162"/>
      <c r="U25" s="161"/>
      <c r="V25" s="162"/>
      <c r="W25" s="161"/>
      <c r="X25" s="161"/>
      <c r="Y25" s="165"/>
      <c r="Z25" s="163"/>
    </row>
    <row r="26" s="97" customFormat="1" ht="22" customHeight="1" spans="1:26">
      <c r="A26" s="121">
        <f t="shared" si="0"/>
        <v>18</v>
      </c>
      <c r="B26" s="122" t="str">
        <f>'[1]SPEC SHEET'!A28</f>
        <v>SHOULDER STRAP LENGTH (AH SIDE EDGE)</v>
      </c>
      <c r="C26" s="123"/>
      <c r="D26" s="123"/>
      <c r="E26" s="124"/>
      <c r="F26" s="135" t="s">
        <v>42</v>
      </c>
      <c r="G26" s="136">
        <v>0.125</v>
      </c>
      <c r="H26" s="127"/>
      <c r="I26" s="160">
        <f>'XS-XXL'!I26*2.54</f>
        <v>33.02</v>
      </c>
      <c r="J26" s="160">
        <f>'XS-XXL'!J26*2.54</f>
        <v>33.655</v>
      </c>
      <c r="K26" s="160">
        <f>'XS-XXL'!K26*2.54</f>
        <v>34.29</v>
      </c>
      <c r="L26" s="160">
        <f>'XS-XXL'!L26*2.54</f>
        <v>34.925</v>
      </c>
      <c r="M26" s="160">
        <f>'XS-XXL'!M26*2.54</f>
        <v>35.56</v>
      </c>
      <c r="N26" s="160">
        <f>'XS-XXL'!N26*2.54</f>
        <v>36.195</v>
      </c>
      <c r="O26" s="161"/>
      <c r="P26" s="161"/>
      <c r="Q26" s="161"/>
      <c r="R26" s="162"/>
      <c r="S26" s="161"/>
      <c r="T26" s="161"/>
      <c r="U26" s="161"/>
      <c r="V26" s="162"/>
      <c r="W26" s="161"/>
      <c r="X26" s="161"/>
      <c r="Y26" s="165"/>
      <c r="Z26" s="163"/>
    </row>
    <row r="27" s="97" customFormat="1" ht="22" customHeight="1" spans="1:26">
      <c r="A27" s="121">
        <f t="shared" si="0"/>
        <v>19</v>
      </c>
      <c r="B27" s="122" t="str">
        <f>'[1]SPEC SHEET'!A29</f>
        <v>SHOULDER STRAP LENGTH (NECK SIDE EDGE)</v>
      </c>
      <c r="C27" s="123"/>
      <c r="D27" s="123"/>
      <c r="E27" s="124"/>
      <c r="F27" s="135" t="s">
        <v>43</v>
      </c>
      <c r="G27" s="136">
        <v>0.125</v>
      </c>
      <c r="H27" s="127"/>
      <c r="I27" s="160">
        <f>'XS-XXL'!I27*2.54</f>
        <v>36.195</v>
      </c>
      <c r="J27" s="160">
        <f>'XS-XXL'!J27*2.54</f>
        <v>36.83</v>
      </c>
      <c r="K27" s="160">
        <f>'XS-XXL'!K27*2.54</f>
        <v>37.465</v>
      </c>
      <c r="L27" s="160">
        <f>'XS-XXL'!L27*2.54</f>
        <v>38.1</v>
      </c>
      <c r="M27" s="160">
        <f>'XS-XXL'!M27*2.54</f>
        <v>38.735</v>
      </c>
      <c r="N27" s="160">
        <f>'XS-XXL'!N27*2.54</f>
        <v>39.37</v>
      </c>
      <c r="O27" s="161"/>
      <c r="P27" s="161"/>
      <c r="Q27" s="161"/>
      <c r="R27" s="162"/>
      <c r="S27" s="161"/>
      <c r="T27" s="161"/>
      <c r="U27" s="161"/>
      <c r="V27" s="162"/>
      <c r="W27" s="161"/>
      <c r="X27" s="161"/>
      <c r="Y27" s="165"/>
      <c r="Z27" s="163"/>
    </row>
    <row r="28" s="97" customFormat="1" ht="22" customHeight="1" spans="1:26">
      <c r="A28" s="121">
        <f t="shared" si="0"/>
        <v>20</v>
      </c>
      <c r="B28" s="122" t="str">
        <f>'[1]SPEC SHEET'!A30</f>
        <v>ZIPPER LENGTH</v>
      </c>
      <c r="C28" s="123"/>
      <c r="D28" s="123"/>
      <c r="E28" s="124"/>
      <c r="F28" s="137" t="s">
        <v>44</v>
      </c>
      <c r="G28" s="134">
        <v>0.25</v>
      </c>
      <c r="H28" s="127"/>
      <c r="I28" s="160">
        <f>'XS-XXL'!I28*2.54</f>
        <v>28.575</v>
      </c>
      <c r="J28" s="160">
        <f>'XS-XXL'!J28*2.54</f>
        <v>28.575</v>
      </c>
      <c r="K28" s="160">
        <f>'XS-XXL'!K28*2.54</f>
        <v>29.845</v>
      </c>
      <c r="L28" s="160">
        <f>'XS-XXL'!L28*2.54</f>
        <v>29.845</v>
      </c>
      <c r="M28" s="160">
        <f>'XS-XXL'!M28*2.54</f>
        <v>31.115</v>
      </c>
      <c r="N28" s="160">
        <f>'XS-XXL'!N28*2.54</f>
        <v>32.385</v>
      </c>
      <c r="O28" s="161"/>
      <c r="P28" s="161"/>
      <c r="Q28" s="161"/>
      <c r="R28" s="162"/>
      <c r="S28" s="161"/>
      <c r="T28" s="161"/>
      <c r="U28" s="161"/>
      <c r="V28" s="162"/>
      <c r="W28" s="161"/>
      <c r="X28" s="161"/>
      <c r="Y28" s="165"/>
      <c r="Z28" s="163"/>
    </row>
    <row r="29" s="97" customFormat="1" customHeight="1" spans="14:26"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="97" customFormat="1" customHeight="1" spans="14:26"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="97" customFormat="1" customHeight="1" spans="14:26"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="97" customFormat="1" customHeight="1" spans="14:26"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="97" customFormat="1" customHeight="1" spans="14:26"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="97" customFormat="1" customHeight="1" spans="14:26"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="97" customFormat="1" customHeight="1" spans="14:26"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="97" customFormat="1" customHeight="1" spans="14:26"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="97" customFormat="1" customHeight="1" spans="14:26"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="97" customFormat="1" customHeight="1" spans="14:26"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="97" customFormat="1" customHeight="1" spans="14:26"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="97" customFormat="1" customHeight="1" spans="14:26"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G21:G24">
    <cfRule type="notContainsBlanks" dxfId="0" priority="7">
      <formula>LEN(TRIM(G21))&gt;0</formula>
    </cfRule>
  </conditionalFormatting>
  <conditionalFormatting sqref="O9:O28">
    <cfRule type="notContainsBlanks" dxfId="0" priority="10">
      <formula>LEN(TRIM(O9))&gt;0</formula>
    </cfRule>
  </conditionalFormatting>
  <conditionalFormatting sqref="S9:S28">
    <cfRule type="notContainsBlanks" dxfId="0" priority="9">
      <formula>LEN(TRIM(S9))&gt;0</formula>
    </cfRule>
  </conditionalFormatting>
  <conditionalFormatting sqref="W9:W28">
    <cfRule type="notContainsBlanks" dxfId="0" priority="8">
      <formula>LEN(TRIM(W9))&gt;0</formula>
    </cfRule>
  </conditionalFormatting>
  <conditionalFormatting sqref="K9:N28">
    <cfRule type="notContainsBlanks" dxfId="0" priority="6">
      <formula>LEN(TRIM(K9))&gt;0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0"/>
  <sheetViews>
    <sheetView view="pageBreakPreview" zoomScale="85" zoomScaleNormal="100" workbookViewId="0">
      <selection activeCell="P10" sqref="P10"/>
    </sheetView>
  </sheetViews>
  <sheetFormatPr defaultColWidth="12.6371681415929" defaultRowHeight="15.75" customHeight="1"/>
  <cols>
    <col min="1" max="1" width="4.08849557522124" style="1" customWidth="1"/>
    <col min="2" max="2" width="16.3628318584071" style="1" customWidth="1"/>
    <col min="3" max="3" width="25.0884955752212" style="1" customWidth="1"/>
    <col min="4" max="4" width="20.3628318584071" style="1" customWidth="1"/>
    <col min="5" max="5" width="19.0884955752212" style="1" customWidth="1"/>
    <col min="6" max="6" width="27.6194690265487" style="1" customWidth="1"/>
    <col min="7" max="7" width="9" style="1" customWidth="1"/>
    <col min="8" max="8" width="11.0176991150442" style="1" customWidth="1"/>
    <col min="9" max="9" width="11.5575221238938" style="1" customWidth="1"/>
    <col min="10" max="10" width="11.6371681415929" style="1" customWidth="1"/>
    <col min="11" max="11" width="11.0884955752212" style="1" customWidth="1"/>
    <col min="12" max="12" width="11.2654867256637" style="1" customWidth="1"/>
    <col min="13" max="15" width="8.63716814159292" style="1" customWidth="1"/>
    <col min="16" max="16" width="5.45132743362832" style="1" customWidth="1"/>
    <col min="17" max="17" width="8.63716814159292" style="1" customWidth="1"/>
    <col min="18" max="19" width="8.45132743362832" style="1" customWidth="1"/>
    <col min="20" max="20" width="6.63716814159292" style="1" customWidth="1"/>
    <col min="21" max="21" width="10.0884955752212" style="1" customWidth="1"/>
    <col min="22" max="22" width="28.6371681415929" style="1" customWidth="1"/>
    <col min="23" max="16384" width="12.6371681415929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1</v>
      </c>
      <c r="F1" s="6"/>
      <c r="G1" s="7" t="str">
        <f>'[2]Style Summary Cover Page'!E1</f>
        <v>BG5283</v>
      </c>
      <c r="H1" s="8"/>
      <c r="I1" s="54" t="s">
        <v>2</v>
      </c>
      <c r="J1" s="5"/>
      <c r="K1" s="7">
        <f>'[2]Style Summary Cover Page'!I1</f>
        <v>0</v>
      </c>
      <c r="L1" s="55"/>
      <c r="M1" s="56"/>
      <c r="N1" s="56"/>
      <c r="O1" s="56"/>
      <c r="P1" s="56"/>
      <c r="Q1" s="56"/>
      <c r="R1" s="56"/>
      <c r="S1" s="56"/>
      <c r="T1" s="56"/>
      <c r="U1" s="56"/>
      <c r="V1" s="83"/>
      <c r="W1" s="82"/>
    </row>
    <row r="2" s="1" customFormat="1" customHeight="1" spans="1:23">
      <c r="A2" s="9" t="s">
        <v>3</v>
      </c>
      <c r="B2" s="10"/>
      <c r="C2" s="11" t="str">
        <f>'[2]Style Summary Cover Page'!B2</f>
        <v>GENE MIDI DRESS</v>
      </c>
      <c r="D2" s="12" t="s">
        <v>4</v>
      </c>
      <c r="E2" s="13" t="str">
        <f>'[2]Style Summary Cover Page'!D2</f>
        <v>SOPHIA SOLOMONSON</v>
      </c>
      <c r="F2" s="13"/>
      <c r="G2" s="14"/>
      <c r="H2" s="15" t="s">
        <v>5</v>
      </c>
      <c r="I2" s="15"/>
      <c r="J2" s="15"/>
      <c r="K2" s="57" t="str">
        <f>'[2]Style Summary Cover Page'!I2</f>
        <v>NEW ORIGINAL SAMPLE </v>
      </c>
      <c r="L2" s="58"/>
      <c r="M2" s="59"/>
      <c r="N2" s="59"/>
      <c r="O2" s="59"/>
      <c r="P2" s="59"/>
      <c r="Q2" s="59"/>
      <c r="R2" s="59"/>
      <c r="S2" s="59"/>
      <c r="T2" s="59"/>
      <c r="U2" s="59"/>
      <c r="V2" s="83"/>
      <c r="W2" s="82"/>
    </row>
    <row r="3" s="1" customFormat="1" customHeight="1" spans="1:23">
      <c r="A3" s="16" t="s">
        <v>6</v>
      </c>
      <c r="B3" s="17"/>
      <c r="C3" s="18">
        <f>'[2]Style Summary Cover Page'!B3</f>
        <v>45555</v>
      </c>
      <c r="D3" s="19" t="s">
        <v>7</v>
      </c>
      <c r="E3" s="20" t="str">
        <f>'[2]Style Summary Cover Page'!D3</f>
        <v>SOPHIA S</v>
      </c>
      <c r="F3" s="20"/>
      <c r="G3" s="21"/>
      <c r="H3" s="22"/>
      <c r="I3" s="22"/>
      <c r="J3" s="22"/>
      <c r="K3" s="57"/>
      <c r="L3" s="58"/>
      <c r="M3" s="59"/>
      <c r="N3" s="59"/>
      <c r="O3" s="59"/>
      <c r="P3" s="59"/>
      <c r="Q3" s="59"/>
      <c r="R3" s="59"/>
      <c r="S3" s="59"/>
      <c r="T3" s="59"/>
      <c r="U3" s="59"/>
      <c r="V3" s="83"/>
      <c r="W3" s="82"/>
    </row>
    <row r="4" s="1" customFormat="1" customHeight="1" spans="1:23">
      <c r="A4" s="16" t="s">
        <v>8</v>
      </c>
      <c r="B4" s="17"/>
      <c r="C4" s="18" t="str">
        <f>'[2]Style Summary Cover Page'!B4</f>
        <v>FALL 25</v>
      </c>
      <c r="D4" s="19" t="s">
        <v>9</v>
      </c>
      <c r="E4" s="20" t="str">
        <f>'[2]Style Summary Cover Page'!D4</f>
        <v>SEAN</v>
      </c>
      <c r="F4" s="20"/>
      <c r="G4" s="23"/>
      <c r="H4" s="22"/>
      <c r="I4" s="22"/>
      <c r="J4" s="22"/>
      <c r="K4" s="60"/>
      <c r="L4" s="58"/>
      <c r="M4" s="59"/>
      <c r="N4" s="59"/>
      <c r="O4" s="59"/>
      <c r="P4" s="59"/>
      <c r="Q4" s="59"/>
      <c r="R4" s="59"/>
      <c r="S4" s="59"/>
      <c r="T4" s="59"/>
      <c r="U4" s="59"/>
      <c r="V4" s="83"/>
      <c r="W4" s="82"/>
    </row>
    <row r="5" s="1" customFormat="1" customHeight="1" spans="1:23">
      <c r="A5" s="16" t="s">
        <v>10</v>
      </c>
      <c r="B5" s="17"/>
      <c r="C5" s="18" t="str">
        <f>'[2]Style Summary Cover Page'!B5</f>
        <v>0X-3X</v>
      </c>
      <c r="D5" s="19" t="s">
        <v>11</v>
      </c>
      <c r="E5" s="20" t="str">
        <f>'[2]Style Summary Cover Page'!D5</f>
        <v>WHITE</v>
      </c>
      <c r="F5" s="20"/>
      <c r="G5" s="23"/>
      <c r="H5" s="24" t="s">
        <v>12</v>
      </c>
      <c r="I5" s="61"/>
      <c r="J5" s="62"/>
      <c r="K5" s="63" t="str">
        <f>'[2]Style Summary Cover Page'!I5</f>
        <v>NO</v>
      </c>
      <c r="L5" s="58"/>
      <c r="M5" s="59"/>
      <c r="N5" s="59"/>
      <c r="O5" s="59"/>
      <c r="P5" s="59"/>
      <c r="Q5" s="59"/>
      <c r="R5" s="59"/>
      <c r="S5" s="59"/>
      <c r="T5" s="59"/>
      <c r="U5" s="59"/>
      <c r="V5" s="83"/>
      <c r="W5" s="82"/>
    </row>
    <row r="6" s="1" customFormat="1" customHeight="1" spans="1:23">
      <c r="A6" s="25" t="s">
        <v>13</v>
      </c>
      <c r="B6" s="26"/>
      <c r="C6" s="27" t="str">
        <f>'[2]Style Summary Cover Page'!B6</f>
        <v>1X</v>
      </c>
      <c r="D6" s="28" t="s">
        <v>14</v>
      </c>
      <c r="E6" s="29" t="str">
        <f>'[2]Style Summary Cover Page'!D6</f>
        <v>CREPE</v>
      </c>
      <c r="F6" s="29"/>
      <c r="G6" s="30"/>
      <c r="H6" s="31" t="s">
        <v>15</v>
      </c>
      <c r="I6" s="64"/>
      <c r="J6" s="65"/>
      <c r="K6" s="66">
        <f>'[2]Style Summary Cover Page'!I6</f>
        <v>0</v>
      </c>
      <c r="L6" s="67"/>
      <c r="M6" s="59"/>
      <c r="N6" s="59"/>
      <c r="O6" s="59"/>
      <c r="P6" s="59"/>
      <c r="Q6" s="59"/>
      <c r="R6" s="59"/>
      <c r="S6" s="59"/>
      <c r="T6" s="59"/>
      <c r="U6" s="84"/>
      <c r="V6" s="83"/>
      <c r="W6" s="82"/>
    </row>
    <row r="7" s="1" customFormat="1" customHeight="1" spans="1:23">
      <c r="A7" s="32"/>
      <c r="B7" s="33" t="s">
        <v>16</v>
      </c>
      <c r="C7" s="34"/>
      <c r="D7" s="34"/>
      <c r="E7" s="34"/>
      <c r="F7" s="35" t="s">
        <v>17</v>
      </c>
      <c r="G7" s="35" t="s">
        <v>17</v>
      </c>
      <c r="H7" s="36" t="s">
        <v>45</v>
      </c>
      <c r="I7" s="68" t="s">
        <v>46</v>
      </c>
      <c r="J7" s="69" t="s">
        <v>47</v>
      </c>
      <c r="K7" s="70" t="s">
        <v>48</v>
      </c>
      <c r="L7" s="71" t="s">
        <v>49</v>
      </c>
      <c r="M7" s="72"/>
      <c r="N7" s="73"/>
      <c r="O7" s="72"/>
      <c r="P7" s="72"/>
      <c r="Q7" s="72"/>
      <c r="R7" s="73"/>
      <c r="S7" s="72"/>
      <c r="T7" s="72"/>
      <c r="U7" s="73"/>
      <c r="V7" s="77"/>
      <c r="W7" s="82"/>
    </row>
    <row r="8" s="1" customFormat="1" ht="15" customHeight="1" spans="1:23">
      <c r="A8" s="37"/>
      <c r="B8" s="38"/>
      <c r="C8" s="38"/>
      <c r="D8" s="38"/>
      <c r="E8" s="38"/>
      <c r="F8" s="39"/>
      <c r="G8" s="39"/>
      <c r="H8" s="40"/>
      <c r="I8" s="74"/>
      <c r="J8" s="40"/>
      <c r="K8" s="75"/>
      <c r="L8" s="76"/>
      <c r="M8" s="77"/>
      <c r="N8" s="77"/>
      <c r="O8" s="77"/>
      <c r="P8" s="78"/>
      <c r="Q8" s="77"/>
      <c r="R8" s="77"/>
      <c r="S8" s="77"/>
      <c r="T8" s="78"/>
      <c r="U8" s="77"/>
      <c r="V8" s="77"/>
      <c r="W8" s="82"/>
    </row>
    <row r="9" s="1" customFormat="1" customHeight="1" spans="1:23">
      <c r="A9" s="41">
        <v>1</v>
      </c>
      <c r="B9" s="42" t="str">
        <f>'[2]SPEC SHEET'!A10</f>
        <v>CF BODICE LENGTH (FROM CF NECKDROP TO WAIST SEAM)</v>
      </c>
      <c r="C9" s="43"/>
      <c r="D9" s="43"/>
      <c r="E9" s="44"/>
      <c r="F9" s="45" t="s">
        <v>50</v>
      </c>
      <c r="G9" s="46">
        <v>0.125</v>
      </c>
      <c r="H9" s="86">
        <f>I9-0.25</f>
        <v>11.25</v>
      </c>
      <c r="I9" s="90">
        <f>'[2]SPEC SHEET'!V10</f>
        <v>11.5</v>
      </c>
      <c r="J9" s="91">
        <f>SUM(I9+0.25)</f>
        <v>11.75</v>
      </c>
      <c r="K9" s="92">
        <f>SUM(J9+0.25)</f>
        <v>12</v>
      </c>
      <c r="L9" s="79"/>
      <c r="M9" s="80"/>
      <c r="N9" s="80"/>
      <c r="O9" s="81"/>
      <c r="P9" s="80"/>
      <c r="Q9" s="80"/>
      <c r="R9" s="80"/>
      <c r="S9" s="81"/>
      <c r="T9" s="80"/>
      <c r="U9" s="80"/>
      <c r="V9" s="85"/>
      <c r="W9" s="82"/>
    </row>
    <row r="10" s="1" customFormat="1" customHeight="1" spans="1:23">
      <c r="A10" s="41">
        <f t="shared" ref="A10:A29" si="0">A9+1</f>
        <v>2</v>
      </c>
      <c r="B10" s="42" t="str">
        <f>'[2]SPEC SHEET'!A11</f>
        <v>CF BODICE LENGTH  - SELF ONLY - (FROM CF NECKDROP TO WAIST SEAM)</v>
      </c>
      <c r="C10" s="43"/>
      <c r="D10" s="43"/>
      <c r="E10" s="44"/>
      <c r="F10" s="45" t="s">
        <v>51</v>
      </c>
      <c r="G10" s="46">
        <v>0.125</v>
      </c>
      <c r="H10" s="86">
        <f>I10-0.25</f>
        <v>11.25</v>
      </c>
      <c r="I10" s="90">
        <f>'[2]SPEC SHEET'!V11</f>
        <v>11.5</v>
      </c>
      <c r="J10" s="91">
        <f>SUM(I10+0.25)</f>
        <v>11.75</v>
      </c>
      <c r="K10" s="92">
        <f>SUM(J10+0.25)</f>
        <v>12</v>
      </c>
      <c r="L10" s="79"/>
      <c r="M10" s="80"/>
      <c r="N10" s="80"/>
      <c r="O10" s="81"/>
      <c r="P10" s="80"/>
      <c r="Q10" s="80"/>
      <c r="R10" s="80"/>
      <c r="S10" s="81"/>
      <c r="T10" s="80"/>
      <c r="U10" s="80"/>
      <c r="V10" s="85"/>
      <c r="W10" s="82"/>
    </row>
    <row r="11" s="1" customFormat="1" customHeight="1" spans="1:23">
      <c r="A11" s="41">
        <f t="shared" si="0"/>
        <v>3</v>
      </c>
      <c r="B11" s="42" t="str">
        <f>'[2]SPEC SHEET'!A12</f>
        <v>SS BODICE LENGTH (FROM AH TO WAIST SEAM)</v>
      </c>
      <c r="C11" s="43"/>
      <c r="D11" s="43"/>
      <c r="E11" s="44"/>
      <c r="F11" s="45" t="s">
        <v>27</v>
      </c>
      <c r="G11" s="46">
        <v>0.125</v>
      </c>
      <c r="H11" s="86">
        <f t="shared" ref="H11:H13" si="1">I11-0.125</f>
        <v>3.875</v>
      </c>
      <c r="I11" s="90">
        <v>4</v>
      </c>
      <c r="J11" s="91">
        <f t="shared" ref="J11:J13" si="2">SUM(I11+0.125)</f>
        <v>4.125</v>
      </c>
      <c r="K11" s="92">
        <f t="shared" ref="K11:K13" si="3">SUM(J11+0.125)</f>
        <v>4.25</v>
      </c>
      <c r="L11" s="79"/>
      <c r="M11" s="80"/>
      <c r="N11" s="80"/>
      <c r="O11" s="81"/>
      <c r="P11" s="80"/>
      <c r="Q11" s="80"/>
      <c r="R11" s="80"/>
      <c r="S11" s="81"/>
      <c r="T11" s="80"/>
      <c r="U11" s="80"/>
      <c r="V11" s="85"/>
      <c r="W11" s="82"/>
    </row>
    <row r="12" s="1" customFormat="1" customHeight="1" spans="1:23">
      <c r="A12" s="41">
        <f t="shared" si="0"/>
        <v>4</v>
      </c>
      <c r="B12" s="42" t="str">
        <f>'[2]SPEC SHEET'!A13</f>
        <v>CB BODICE LENGTH (FROM CB NECKDROP TO WAIST SEAM)</v>
      </c>
      <c r="C12" s="43"/>
      <c r="D12" s="43"/>
      <c r="E12" s="44"/>
      <c r="F12" s="45" t="s">
        <v>28</v>
      </c>
      <c r="G12" s="46">
        <v>0.125</v>
      </c>
      <c r="H12" s="86">
        <f t="shared" si="1"/>
        <v>3.5</v>
      </c>
      <c r="I12" s="90">
        <v>3.625</v>
      </c>
      <c r="J12" s="91">
        <f t="shared" si="2"/>
        <v>3.75</v>
      </c>
      <c r="K12" s="92">
        <f t="shared" si="3"/>
        <v>3.875</v>
      </c>
      <c r="L12" s="79"/>
      <c r="M12" s="80"/>
      <c r="N12" s="80"/>
      <c r="O12" s="81"/>
      <c r="P12" s="80"/>
      <c r="Q12" s="80"/>
      <c r="R12" s="80"/>
      <c r="S12" s="81"/>
      <c r="T12" s="80"/>
      <c r="U12" s="80"/>
      <c r="V12" s="85"/>
      <c r="W12" s="82"/>
    </row>
    <row r="13" s="1" customFormat="1" customHeight="1" spans="1:23">
      <c r="A13" s="41">
        <f t="shared" si="0"/>
        <v>5</v>
      </c>
      <c r="B13" s="42" t="str">
        <f>'[2]SPEC SHEET'!A14</f>
        <v>PRINCESS SEAM LENGTH (NECKLINE EDGE TO WAIST, ALONG PRINCESS SEAM)</v>
      </c>
      <c r="C13" s="43"/>
      <c r="D13" s="43"/>
      <c r="E13" s="44"/>
      <c r="F13" s="48" t="s">
        <v>52</v>
      </c>
      <c r="G13" s="46">
        <v>0.125</v>
      </c>
      <c r="H13" s="86">
        <f t="shared" si="1"/>
        <v>8.875</v>
      </c>
      <c r="I13" s="90">
        <f>'[2]SPEC SHEET'!V14</f>
        <v>9</v>
      </c>
      <c r="J13" s="91">
        <f t="shared" si="2"/>
        <v>9.125</v>
      </c>
      <c r="K13" s="92">
        <f t="shared" si="3"/>
        <v>9.25</v>
      </c>
      <c r="L13" s="79"/>
      <c r="M13" s="80"/>
      <c r="N13" s="80"/>
      <c r="O13" s="81"/>
      <c r="P13" s="80"/>
      <c r="Q13" s="80"/>
      <c r="R13" s="80"/>
      <c r="S13" s="81"/>
      <c r="T13" s="80"/>
      <c r="U13" s="80"/>
      <c r="V13" s="85"/>
      <c r="W13" s="82"/>
    </row>
    <row r="14" s="1" customFormat="1" customHeight="1" spans="1:23">
      <c r="A14" s="41">
        <f t="shared" si="0"/>
        <v>6</v>
      </c>
      <c r="B14" s="42" t="str">
        <f>'[2]SPEC SHEET'!A15</f>
        <v>FRONT AH LENGTH - STRAP JOIN TO SS ALONG TOP EDGE</v>
      </c>
      <c r="C14" s="43"/>
      <c r="D14" s="43"/>
      <c r="E14" s="44"/>
      <c r="F14" s="48" t="s">
        <v>30</v>
      </c>
      <c r="G14" s="46">
        <v>0.125</v>
      </c>
      <c r="H14" s="86">
        <f>I14-0.375</f>
        <v>8.25</v>
      </c>
      <c r="I14" s="90">
        <f>'[2]SPEC SHEET'!V15</f>
        <v>8.625</v>
      </c>
      <c r="J14" s="89">
        <f>I14+0.375</f>
        <v>9</v>
      </c>
      <c r="K14" s="93">
        <f>J14+0.375</f>
        <v>9.375</v>
      </c>
      <c r="L14" s="79"/>
      <c r="M14" s="80"/>
      <c r="N14" s="80"/>
      <c r="O14" s="81"/>
      <c r="P14" s="80"/>
      <c r="Q14" s="80"/>
      <c r="R14" s="80"/>
      <c r="S14" s="81"/>
      <c r="T14" s="80"/>
      <c r="U14" s="80"/>
      <c r="V14" s="85"/>
      <c r="W14" s="82"/>
    </row>
    <row r="15" s="1" customFormat="1" customHeight="1" spans="1:23">
      <c r="A15" s="41">
        <f t="shared" si="0"/>
        <v>7</v>
      </c>
      <c r="B15" s="42" t="str">
        <f>'[2]SPEC SHEET'!A16</f>
        <v>BACK NECK LENGTH - SS TO SS ALONG TOP EDGE</v>
      </c>
      <c r="C15" s="43"/>
      <c r="D15" s="43"/>
      <c r="E15" s="44"/>
      <c r="F15" s="48" t="s">
        <v>31</v>
      </c>
      <c r="G15" s="49">
        <v>0.25</v>
      </c>
      <c r="H15" s="87">
        <f>I15-1</f>
        <v>19</v>
      </c>
      <c r="I15" s="90">
        <f>'[2]SPEC SHEET'!V16</f>
        <v>20</v>
      </c>
      <c r="J15" s="94">
        <f>SUM(I15+1.25)</f>
        <v>21.25</v>
      </c>
      <c r="K15" s="95">
        <f>SUM(J15+1.25)</f>
        <v>22.5</v>
      </c>
      <c r="L15" s="79"/>
      <c r="M15" s="80"/>
      <c r="N15" s="80"/>
      <c r="O15" s="81"/>
      <c r="P15" s="80"/>
      <c r="Q15" s="80"/>
      <c r="R15" s="80"/>
      <c r="S15" s="81"/>
      <c r="T15" s="80"/>
      <c r="U15" s="80"/>
      <c r="V15" s="85"/>
      <c r="W15" s="82"/>
    </row>
    <row r="16" s="1" customFormat="1" customHeight="1" spans="1:23">
      <c r="A16" s="41">
        <f t="shared" si="0"/>
        <v>8</v>
      </c>
      <c r="B16" s="42" t="str">
        <f>'[2]SPEC SHEET'!A17</f>
        <v>CF SKIRT LENGTH (FROM WAIST JOINT SEAM TO HEM)</v>
      </c>
      <c r="C16" s="43"/>
      <c r="D16" s="43"/>
      <c r="E16" s="44"/>
      <c r="F16" s="45" t="s">
        <v>53</v>
      </c>
      <c r="G16" s="50">
        <v>0.25</v>
      </c>
      <c r="H16" s="88">
        <f>I16-0.25</f>
        <v>34.5</v>
      </c>
      <c r="I16" s="90">
        <f>'[2]SPEC SHEET'!V17</f>
        <v>34.75</v>
      </c>
      <c r="J16" s="91">
        <f>SUM(I16+0.25)</f>
        <v>35</v>
      </c>
      <c r="K16" s="92">
        <f>SUM(J16+0.25)</f>
        <v>35.25</v>
      </c>
      <c r="L16" s="79"/>
      <c r="M16" s="80"/>
      <c r="N16" s="80"/>
      <c r="O16" s="81"/>
      <c r="P16" s="80"/>
      <c r="Q16" s="80"/>
      <c r="R16" s="80"/>
      <c r="S16" s="81"/>
      <c r="T16" s="80"/>
      <c r="U16" s="80"/>
      <c r="V16" s="85"/>
      <c r="W16" s="82"/>
    </row>
    <row r="17" s="1" customFormat="1" customHeight="1" spans="1:23">
      <c r="A17" s="41">
        <f t="shared" si="0"/>
        <v>9</v>
      </c>
      <c r="B17" s="42" t="str">
        <f>'[2]SPEC SHEET'!A18</f>
        <v>CB SKIRT LENGTH (FROM WAIST JOINT SEAM TO HEM)</v>
      </c>
      <c r="C17" s="43"/>
      <c r="D17" s="43"/>
      <c r="E17" s="44"/>
      <c r="F17" s="45" t="s">
        <v>33</v>
      </c>
      <c r="G17" s="50">
        <v>0.25</v>
      </c>
      <c r="H17" s="88">
        <f>I17-0.25</f>
        <v>35.5</v>
      </c>
      <c r="I17" s="90">
        <f>'[2]SPEC SHEET'!V18</f>
        <v>35.75</v>
      </c>
      <c r="J17" s="91">
        <f>SUM(I17+0.25)</f>
        <v>36</v>
      </c>
      <c r="K17" s="92">
        <f>SUM(J17+0.25)</f>
        <v>36.25</v>
      </c>
      <c r="L17" s="79"/>
      <c r="M17" s="80"/>
      <c r="N17" s="80"/>
      <c r="O17" s="81"/>
      <c r="P17" s="80"/>
      <c r="Q17" s="80"/>
      <c r="R17" s="80"/>
      <c r="S17" s="81"/>
      <c r="T17" s="80"/>
      <c r="U17" s="80"/>
      <c r="V17" s="85"/>
      <c r="W17" s="82"/>
    </row>
    <row r="18" s="1" customFormat="1" customHeight="1" spans="1:23">
      <c r="A18" s="41">
        <f t="shared" si="0"/>
        <v>10</v>
      </c>
      <c r="B18" s="42" t="str">
        <f>'[2]SPEC SHEET'!A19</f>
        <v>BUST CIRC (1" BELOW AH)</v>
      </c>
      <c r="C18" s="43"/>
      <c r="D18" s="43"/>
      <c r="E18" s="44"/>
      <c r="F18" s="45" t="s">
        <v>54</v>
      </c>
      <c r="G18" s="50">
        <v>0.25</v>
      </c>
      <c r="H18" s="88">
        <f t="shared" ref="H18:H24" si="4">I18-2</f>
        <v>39</v>
      </c>
      <c r="I18" s="90">
        <f>'[2]SPEC SHEET'!V19</f>
        <v>41</v>
      </c>
      <c r="J18" s="89">
        <f t="shared" ref="J18:J24" si="5">SUM(I18+2.5)</f>
        <v>43.5</v>
      </c>
      <c r="K18" s="93">
        <f t="shared" ref="K18:K24" si="6">SUM(J18+2.5)</f>
        <v>46</v>
      </c>
      <c r="L18" s="79"/>
      <c r="M18" s="80"/>
      <c r="N18" s="80"/>
      <c r="O18" s="81"/>
      <c r="P18" s="80"/>
      <c r="Q18" s="80"/>
      <c r="R18" s="80"/>
      <c r="S18" s="81"/>
      <c r="T18" s="80"/>
      <c r="U18" s="80"/>
      <c r="V18" s="85"/>
      <c r="W18" s="82"/>
    </row>
    <row r="19" s="1" customFormat="1" customHeight="1" spans="1:23">
      <c r="A19" s="41">
        <f t="shared" si="0"/>
        <v>11</v>
      </c>
      <c r="B19" s="42" t="str">
        <f>'[2]SPEC SHEET'!A20</f>
        <v>BUST CIRC (1" BELOW AH) - SELF ONLY</v>
      </c>
      <c r="C19" s="43"/>
      <c r="D19" s="43"/>
      <c r="E19" s="44"/>
      <c r="F19" s="45" t="s">
        <v>55</v>
      </c>
      <c r="G19" s="50">
        <v>0.25</v>
      </c>
      <c r="H19" s="88">
        <f t="shared" si="4"/>
        <v>39</v>
      </c>
      <c r="I19" s="90">
        <f>'[2]SPEC SHEET'!V20</f>
        <v>41</v>
      </c>
      <c r="J19" s="89">
        <f t="shared" si="5"/>
        <v>43.5</v>
      </c>
      <c r="K19" s="93">
        <f t="shared" si="6"/>
        <v>46</v>
      </c>
      <c r="L19" s="79"/>
      <c r="M19" s="80"/>
      <c r="N19" s="80"/>
      <c r="O19" s="81"/>
      <c r="P19" s="80"/>
      <c r="Q19" s="80"/>
      <c r="R19" s="80"/>
      <c r="S19" s="81"/>
      <c r="T19" s="80"/>
      <c r="U19" s="80"/>
      <c r="V19" s="85"/>
      <c r="W19" s="82"/>
    </row>
    <row r="20" s="1" customFormat="1" customHeight="1" spans="1:23">
      <c r="A20" s="41">
        <f t="shared" si="0"/>
        <v>12</v>
      </c>
      <c r="B20" s="42" t="str">
        <f>'[2]SPEC SHEET'!A21</f>
        <v>WAIST SEAM CIRC</v>
      </c>
      <c r="C20" s="43"/>
      <c r="D20" s="43"/>
      <c r="E20" s="44"/>
      <c r="F20" s="45" t="s">
        <v>36</v>
      </c>
      <c r="G20" s="50">
        <v>0.25</v>
      </c>
      <c r="H20" s="88">
        <f t="shared" si="4"/>
        <v>36.5</v>
      </c>
      <c r="I20" s="90">
        <f>'[2]SPEC SHEET'!V21</f>
        <v>38.5</v>
      </c>
      <c r="J20" s="89">
        <f t="shared" si="5"/>
        <v>41</v>
      </c>
      <c r="K20" s="93">
        <f t="shared" si="6"/>
        <v>43.5</v>
      </c>
      <c r="L20" s="79"/>
      <c r="M20" s="80"/>
      <c r="N20" s="80"/>
      <c r="O20" s="81"/>
      <c r="P20" s="80"/>
      <c r="Q20" s="80"/>
      <c r="R20" s="80"/>
      <c r="S20" s="81"/>
      <c r="T20" s="80"/>
      <c r="U20" s="80"/>
      <c r="V20" s="85"/>
      <c r="W20" s="82"/>
    </row>
    <row r="21" s="1" customFormat="1" customHeight="1" spans="1:23">
      <c r="A21" s="41">
        <f t="shared" si="0"/>
        <v>13</v>
      </c>
      <c r="B21" s="42" t="str">
        <f>'[2]SPEC SHEET'!A22</f>
        <v>HIGH HIP CIRC. (11 1/2" BELOW ARMHOLE)</v>
      </c>
      <c r="C21" s="43"/>
      <c r="D21" s="43"/>
      <c r="E21" s="44"/>
      <c r="F21" s="51" t="s">
        <v>56</v>
      </c>
      <c r="G21" s="50">
        <v>0.25</v>
      </c>
      <c r="H21" s="88">
        <f t="shared" si="4"/>
        <v>42.25</v>
      </c>
      <c r="I21" s="90">
        <f>'[2]SPEC SHEET'!V22</f>
        <v>44.25</v>
      </c>
      <c r="J21" s="89">
        <f t="shared" si="5"/>
        <v>46.75</v>
      </c>
      <c r="K21" s="93">
        <f t="shared" si="6"/>
        <v>49.25</v>
      </c>
      <c r="L21" s="79"/>
      <c r="M21" s="80"/>
      <c r="N21" s="80"/>
      <c r="O21" s="81"/>
      <c r="P21" s="80"/>
      <c r="Q21" s="80"/>
      <c r="R21" s="80"/>
      <c r="S21" s="81"/>
      <c r="T21" s="80"/>
      <c r="U21" s="80"/>
      <c r="V21" s="85"/>
      <c r="W21" s="82"/>
    </row>
    <row r="22" s="1" customFormat="1" customHeight="1" spans="1:23">
      <c r="A22" s="41">
        <f t="shared" si="0"/>
        <v>14</v>
      </c>
      <c r="B22" s="42" t="str">
        <f>'[2]SPEC SHEET'!A23</f>
        <v>LOW HIP CIRC. (15 1/2" BELOW ARMHOLE)</v>
      </c>
      <c r="C22" s="43"/>
      <c r="D22" s="43"/>
      <c r="E22" s="44"/>
      <c r="F22" s="51" t="s">
        <v>57</v>
      </c>
      <c r="G22" s="50">
        <v>0.25</v>
      </c>
      <c r="H22" s="88">
        <f t="shared" si="4"/>
        <v>44.25</v>
      </c>
      <c r="I22" s="90">
        <f>'[2]SPEC SHEET'!V23</f>
        <v>46.25</v>
      </c>
      <c r="J22" s="89">
        <f t="shared" si="5"/>
        <v>48.75</v>
      </c>
      <c r="K22" s="93">
        <f t="shared" si="6"/>
        <v>51.25</v>
      </c>
      <c r="L22" s="79"/>
      <c r="M22" s="81"/>
      <c r="N22" s="80"/>
      <c r="O22" s="81"/>
      <c r="P22" s="80"/>
      <c r="Q22" s="81"/>
      <c r="R22" s="80"/>
      <c r="S22" s="81"/>
      <c r="T22" s="80"/>
      <c r="U22" s="80"/>
      <c r="V22" s="85"/>
      <c r="W22" s="82"/>
    </row>
    <row r="23" s="1" customFormat="1" customHeight="1" spans="1:23">
      <c r="A23" s="41">
        <f t="shared" si="0"/>
        <v>15</v>
      </c>
      <c r="B23" s="42" t="str">
        <f>'[2]SPEC SHEET'!A24</f>
        <v>SWEEP - STRAIGHT (SLIT CLOSED) - SELF</v>
      </c>
      <c r="C23" s="43"/>
      <c r="D23" s="43"/>
      <c r="E23" s="44"/>
      <c r="F23" s="52" t="s">
        <v>58</v>
      </c>
      <c r="G23" s="50">
        <v>0.25</v>
      </c>
      <c r="H23" s="88">
        <f t="shared" si="4"/>
        <v>43</v>
      </c>
      <c r="I23" s="90">
        <f>'[2]SPEC SHEET'!V24</f>
        <v>45</v>
      </c>
      <c r="J23" s="89">
        <f t="shared" si="5"/>
        <v>47.5</v>
      </c>
      <c r="K23" s="93">
        <f t="shared" si="6"/>
        <v>50</v>
      </c>
      <c r="L23" s="79"/>
      <c r="M23" s="80"/>
      <c r="N23" s="80"/>
      <c r="O23" s="81"/>
      <c r="P23" s="80"/>
      <c r="Q23" s="80"/>
      <c r="R23" s="80"/>
      <c r="S23" s="81"/>
      <c r="T23" s="80"/>
      <c r="U23" s="80"/>
      <c r="V23" s="85"/>
      <c r="W23" s="82"/>
    </row>
    <row r="24" s="1" customFormat="1" customHeight="1" spans="1:23">
      <c r="A24" s="41">
        <f t="shared" si="0"/>
        <v>16</v>
      </c>
      <c r="B24" s="42" t="str">
        <f>'[2]SPEC SHEET'!A25</f>
        <v>SWEEP - STRAIGHT (SLIT CLOSED) - LINING</v>
      </c>
      <c r="C24" s="43"/>
      <c r="D24" s="43"/>
      <c r="E24" s="44"/>
      <c r="F24" s="52" t="s">
        <v>59</v>
      </c>
      <c r="G24" s="50">
        <v>0.25</v>
      </c>
      <c r="H24" s="88">
        <f t="shared" si="4"/>
        <v>43</v>
      </c>
      <c r="I24" s="90">
        <f>'[2]SPEC SHEET'!V25</f>
        <v>45</v>
      </c>
      <c r="J24" s="89">
        <f t="shared" si="5"/>
        <v>47.5</v>
      </c>
      <c r="K24" s="93">
        <f t="shared" si="6"/>
        <v>50</v>
      </c>
      <c r="L24" s="79"/>
      <c r="M24" s="80"/>
      <c r="N24" s="80"/>
      <c r="O24" s="81"/>
      <c r="P24" s="80"/>
      <c r="Q24" s="80"/>
      <c r="R24" s="80"/>
      <c r="S24" s="81"/>
      <c r="T24" s="80"/>
      <c r="U24" s="80"/>
      <c r="V24" s="85"/>
      <c r="W24" s="82"/>
    </row>
    <row r="25" s="1" customFormat="1" customHeight="1" spans="1:23">
      <c r="A25" s="41">
        <f t="shared" si="0"/>
        <v>17</v>
      </c>
      <c r="B25" s="42" t="str">
        <f>'[2]SPEC SHEET'!A26</f>
        <v>CB SLIT HEIGHT</v>
      </c>
      <c r="C25" s="43"/>
      <c r="D25" s="43"/>
      <c r="E25" s="44"/>
      <c r="F25" s="45" t="s">
        <v>41</v>
      </c>
      <c r="G25" s="46">
        <v>0.25</v>
      </c>
      <c r="H25" s="86">
        <f t="shared" ref="H25:H28" si="7">I25-0.25</f>
        <v>10.5</v>
      </c>
      <c r="I25" s="90">
        <f>'[2]SPEC SHEET'!V26</f>
        <v>10.75</v>
      </c>
      <c r="J25" s="91">
        <f>I25+0.25</f>
        <v>11</v>
      </c>
      <c r="K25" s="92">
        <f>J25+0.25</f>
        <v>11.25</v>
      </c>
      <c r="L25" s="79"/>
      <c r="M25" s="81"/>
      <c r="N25" s="80"/>
      <c r="O25" s="81"/>
      <c r="P25" s="80"/>
      <c r="Q25" s="81"/>
      <c r="R25" s="80"/>
      <c r="S25" s="81"/>
      <c r="T25" s="80"/>
      <c r="U25" s="80"/>
      <c r="V25" s="85"/>
      <c r="W25" s="82"/>
    </row>
    <row r="26" s="1" customFormat="1" customHeight="1" spans="1:23">
      <c r="A26" s="41">
        <f t="shared" si="0"/>
        <v>18</v>
      </c>
      <c r="B26" s="42" t="str">
        <f>'[2]SPEC SHEET'!A27</f>
        <v>STRAP WIDTH</v>
      </c>
      <c r="C26" s="43"/>
      <c r="D26" s="43"/>
      <c r="E26" s="44"/>
      <c r="F26" s="48" t="s">
        <v>60</v>
      </c>
      <c r="G26" s="53">
        <v>0.125</v>
      </c>
      <c r="H26" s="89">
        <f>I26-0.125</f>
        <v>1.25</v>
      </c>
      <c r="I26" s="90">
        <f>'[2]SPEC SHEET'!V27</f>
        <v>1.375</v>
      </c>
      <c r="J26" s="91">
        <f>SUM(I26+0.125)</f>
        <v>1.5</v>
      </c>
      <c r="K26" s="92">
        <f>SUM(J26+0.125)</f>
        <v>1.625</v>
      </c>
      <c r="L26" s="79"/>
      <c r="M26" s="80"/>
      <c r="N26" s="80"/>
      <c r="O26" s="81"/>
      <c r="P26" s="80"/>
      <c r="Q26" s="80"/>
      <c r="R26" s="80"/>
      <c r="S26" s="81"/>
      <c r="T26" s="80"/>
      <c r="U26" s="80"/>
      <c r="V26" s="85"/>
      <c r="W26" s="82"/>
    </row>
    <row r="27" s="1" customFormat="1" customHeight="1" spans="1:23">
      <c r="A27" s="41">
        <f t="shared" si="0"/>
        <v>19</v>
      </c>
      <c r="B27" s="42" t="str">
        <f>'[2]SPEC SHEET'!A28</f>
        <v>SHOULDER STRAP LENGTH (AH SIDE EDGE)</v>
      </c>
      <c r="C27" s="43"/>
      <c r="D27" s="43"/>
      <c r="E27" s="44"/>
      <c r="F27" s="51" t="s">
        <v>43</v>
      </c>
      <c r="G27" s="46">
        <v>0.125</v>
      </c>
      <c r="H27" s="86">
        <f t="shared" si="7"/>
        <v>14.75</v>
      </c>
      <c r="I27" s="90">
        <f>'[2]SPEC SHEET'!V28</f>
        <v>15</v>
      </c>
      <c r="J27" s="91">
        <f>SUM(I27+0.25)</f>
        <v>15.25</v>
      </c>
      <c r="K27" s="92">
        <f>SUM(J27+0.25)</f>
        <v>15.5</v>
      </c>
      <c r="L27" s="79"/>
      <c r="M27" s="80"/>
      <c r="N27" s="80"/>
      <c r="O27" s="81"/>
      <c r="P27" s="80"/>
      <c r="Q27" s="80"/>
      <c r="R27" s="80"/>
      <c r="S27" s="81"/>
      <c r="T27" s="80"/>
      <c r="U27" s="80"/>
      <c r="V27" s="85"/>
      <c r="W27" s="82"/>
    </row>
    <row r="28" s="1" customFormat="1" customHeight="1" spans="1:23">
      <c r="A28" s="41">
        <f t="shared" si="0"/>
        <v>20</v>
      </c>
      <c r="B28" s="42" t="str">
        <f>'[2]SPEC SHEET'!A29</f>
        <v>SHOULDER STRAP LENGTH (NECK SIDE EDGE)</v>
      </c>
      <c r="C28" s="43"/>
      <c r="D28" s="43"/>
      <c r="E28" s="44"/>
      <c r="F28" s="51" t="s">
        <v>42</v>
      </c>
      <c r="G28" s="46">
        <v>1.125</v>
      </c>
      <c r="H28" s="86">
        <f t="shared" si="7"/>
        <v>16.5</v>
      </c>
      <c r="I28" s="90">
        <f>'[2]SPEC SHEET'!V29</f>
        <v>16.75</v>
      </c>
      <c r="J28" s="91">
        <f>SUM(I28+0.25)</f>
        <v>17</v>
      </c>
      <c r="K28" s="92">
        <f>SUM(J28+0.25)</f>
        <v>17.25</v>
      </c>
      <c r="L28" s="79"/>
      <c r="M28" s="80"/>
      <c r="N28" s="80"/>
      <c r="O28" s="81"/>
      <c r="P28" s="80"/>
      <c r="Q28" s="80"/>
      <c r="R28" s="80"/>
      <c r="S28" s="81"/>
      <c r="T28" s="80"/>
      <c r="U28" s="80"/>
      <c r="V28" s="85"/>
      <c r="W28" s="82"/>
    </row>
    <row r="29" s="1" customFormat="1" customHeight="1" spans="1:23">
      <c r="A29" s="41">
        <f t="shared" si="0"/>
        <v>21</v>
      </c>
      <c r="B29" s="42" t="str">
        <f>'[2]SPEC SHEET'!A30</f>
        <v>ZIPPER LENGTH</v>
      </c>
      <c r="C29" s="43"/>
      <c r="D29" s="43"/>
      <c r="E29" s="44"/>
      <c r="F29" s="45" t="s">
        <v>44</v>
      </c>
      <c r="G29" s="46">
        <v>0.25</v>
      </c>
      <c r="H29" s="86">
        <f>I29-0.5</f>
        <v>11.5</v>
      </c>
      <c r="I29" s="90">
        <f>'[2]SPEC SHEET'!V30</f>
        <v>12</v>
      </c>
      <c r="J29" s="89">
        <f>SUM(I29+0.5)</f>
        <v>12.5</v>
      </c>
      <c r="K29" s="96">
        <f>SUM(J29+0)</f>
        <v>12.5</v>
      </c>
      <c r="L29" s="79"/>
      <c r="M29" s="80"/>
      <c r="N29" s="80"/>
      <c r="O29" s="81"/>
      <c r="P29" s="80"/>
      <c r="Q29" s="80"/>
      <c r="R29" s="80"/>
      <c r="S29" s="81"/>
      <c r="T29" s="80"/>
      <c r="U29" s="80"/>
      <c r="V29" s="85"/>
      <c r="W29" s="82"/>
    </row>
    <row r="30" s="1" customFormat="1" customHeight="1" spans="12:23"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="1" customFormat="1" customHeight="1" spans="12:23"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</row>
    <row r="32" s="1" customFormat="1" customHeight="1" spans="12:23"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="1" customFormat="1" customHeight="1" spans="12:23"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</row>
    <row r="34" s="1" customFormat="1" customHeight="1" spans="12:23"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</row>
    <row r="35" s="1" customFormat="1" customHeight="1" spans="12:23"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="1" customFormat="1" customHeight="1" spans="12:23"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="1" customFormat="1" customHeight="1" spans="12:23"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  <row r="38" s="1" customFormat="1" customHeight="1" spans="12:23"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1" customFormat="1" customHeight="1" spans="12:23"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1" customFormat="1" customHeight="1" spans="12:23"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</row>
  </sheetData>
  <mergeCells count="47">
    <mergeCell ref="A1:D1"/>
    <mergeCell ref="G1:H1"/>
    <mergeCell ref="I1:J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A6:B6"/>
    <mergeCell ref="E6:G6"/>
    <mergeCell ref="H6:J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J7:J8"/>
    <mergeCell ref="K2:K4"/>
    <mergeCell ref="K7:K8"/>
    <mergeCell ref="L1:L6"/>
    <mergeCell ref="L7:L8"/>
    <mergeCell ref="H2:J4"/>
    <mergeCell ref="B7:E8"/>
  </mergeCells>
  <conditionalFormatting sqref="K29">
    <cfRule type="notContainsBlanks" dxfId="0" priority="1">
      <formula>LEN(TRIM(K29))&gt;0</formula>
    </cfRule>
  </conditionalFormatting>
  <conditionalFormatting sqref="G15:H24">
    <cfRule type="notContainsBlanks" dxfId="0" priority="2">
      <formula>LEN(TRIM(G15))&gt;0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K4">
      <formula1>"MAINLINE,LONG LEAD"</formula1>
    </dataValidation>
  </dataValidations>
  <pageMargins left="0.75" right="0.75" top="1" bottom="1" header="0.5" footer="0.5"/>
  <pageSetup paperSize="9" scale="74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0"/>
  <sheetViews>
    <sheetView tabSelected="1" view="pageBreakPreview" zoomScale="85" zoomScaleNormal="100" workbookViewId="0">
      <selection activeCell="Q17" sqref="Q17"/>
    </sheetView>
  </sheetViews>
  <sheetFormatPr defaultColWidth="12.6371681415929" defaultRowHeight="15.75" customHeight="1"/>
  <cols>
    <col min="1" max="1" width="4.08849557522124" style="1" customWidth="1"/>
    <col min="2" max="2" width="16.3628318584071" style="1" customWidth="1"/>
    <col min="3" max="3" width="25.0884955752212" style="1" customWidth="1"/>
    <col min="4" max="4" width="20.3628318584071" style="1" customWidth="1"/>
    <col min="5" max="5" width="19.0884955752212" style="1" customWidth="1"/>
    <col min="6" max="6" width="27.6194690265487" style="1" customWidth="1"/>
    <col min="7" max="7" width="9" style="1" customWidth="1"/>
    <col min="8" max="8" width="11.0176991150442" style="1" customWidth="1"/>
    <col min="9" max="9" width="11.5575221238938" style="1" customWidth="1"/>
    <col min="10" max="10" width="11.6371681415929" style="1" customWidth="1"/>
    <col min="11" max="11" width="11.0884955752212" style="1" customWidth="1"/>
    <col min="12" max="12" width="11.2654867256637" style="1" customWidth="1"/>
    <col min="13" max="15" width="8.63716814159292" style="1" customWidth="1"/>
    <col min="16" max="16" width="5.45132743362832" style="1" customWidth="1"/>
    <col min="17" max="17" width="8.63716814159292" style="1" customWidth="1"/>
    <col min="18" max="19" width="8.45132743362832" style="1" customWidth="1"/>
    <col min="20" max="20" width="6.63716814159292" style="1" customWidth="1"/>
    <col min="21" max="21" width="10.0884955752212" style="1" customWidth="1"/>
    <col min="22" max="22" width="28.6371681415929" style="1" customWidth="1"/>
    <col min="23" max="16384" width="12.6371681415929" style="1"/>
  </cols>
  <sheetData>
    <row r="1" s="1" customFormat="1" ht="30" customHeight="1" spans="1:23">
      <c r="A1" s="2" t="s">
        <v>0</v>
      </c>
      <c r="B1" s="3"/>
      <c r="C1" s="3"/>
      <c r="D1" s="4"/>
      <c r="E1" s="5" t="s">
        <v>1</v>
      </c>
      <c r="F1" s="6"/>
      <c r="G1" s="7" t="str">
        <f>'[2]Style Summary Cover Page'!E1</f>
        <v>BG5283</v>
      </c>
      <c r="H1" s="8"/>
      <c r="I1" s="54" t="s">
        <v>2</v>
      </c>
      <c r="J1" s="5"/>
      <c r="K1" s="7">
        <f>'[2]Style Summary Cover Page'!I1</f>
        <v>0</v>
      </c>
      <c r="L1" s="55"/>
      <c r="M1" s="56"/>
      <c r="N1" s="56"/>
      <c r="O1" s="56"/>
      <c r="P1" s="56"/>
      <c r="Q1" s="56"/>
      <c r="R1" s="56"/>
      <c r="S1" s="56"/>
      <c r="T1" s="56"/>
      <c r="U1" s="56"/>
      <c r="V1" s="83"/>
      <c r="W1" s="82"/>
    </row>
    <row r="2" s="1" customFormat="1" customHeight="1" spans="1:23">
      <c r="A2" s="9" t="s">
        <v>3</v>
      </c>
      <c r="B2" s="10"/>
      <c r="C2" s="11" t="str">
        <f>'[2]Style Summary Cover Page'!B2</f>
        <v>GENE MIDI DRESS</v>
      </c>
      <c r="D2" s="12" t="s">
        <v>4</v>
      </c>
      <c r="E2" s="13" t="str">
        <f>'[2]Style Summary Cover Page'!D2</f>
        <v>SOPHIA SOLOMONSON</v>
      </c>
      <c r="F2" s="13"/>
      <c r="G2" s="14"/>
      <c r="H2" s="15" t="s">
        <v>5</v>
      </c>
      <c r="I2" s="15"/>
      <c r="J2" s="15"/>
      <c r="K2" s="57" t="str">
        <f>'[2]Style Summary Cover Page'!I2</f>
        <v>NEW ORIGINAL SAMPLE </v>
      </c>
      <c r="L2" s="58"/>
      <c r="M2" s="59"/>
      <c r="N2" s="59"/>
      <c r="O2" s="59"/>
      <c r="P2" s="59"/>
      <c r="Q2" s="59"/>
      <c r="R2" s="59"/>
      <c r="S2" s="59"/>
      <c r="T2" s="59"/>
      <c r="U2" s="59"/>
      <c r="V2" s="83"/>
      <c r="W2" s="82"/>
    </row>
    <row r="3" s="1" customFormat="1" customHeight="1" spans="1:23">
      <c r="A3" s="16" t="s">
        <v>6</v>
      </c>
      <c r="B3" s="17"/>
      <c r="C3" s="18">
        <f>'[2]Style Summary Cover Page'!B3</f>
        <v>45555</v>
      </c>
      <c r="D3" s="19" t="s">
        <v>7</v>
      </c>
      <c r="E3" s="20" t="str">
        <f>'[2]Style Summary Cover Page'!D3</f>
        <v>SOPHIA S</v>
      </c>
      <c r="F3" s="20"/>
      <c r="G3" s="21"/>
      <c r="H3" s="22"/>
      <c r="I3" s="22"/>
      <c r="J3" s="22"/>
      <c r="K3" s="57"/>
      <c r="L3" s="58"/>
      <c r="M3" s="59"/>
      <c r="N3" s="59"/>
      <c r="O3" s="59"/>
      <c r="P3" s="59"/>
      <c r="Q3" s="59"/>
      <c r="R3" s="59"/>
      <c r="S3" s="59"/>
      <c r="T3" s="59"/>
      <c r="U3" s="59"/>
      <c r="V3" s="83"/>
      <c r="W3" s="82"/>
    </row>
    <row r="4" s="1" customFormat="1" customHeight="1" spans="1:23">
      <c r="A4" s="16" t="s">
        <v>8</v>
      </c>
      <c r="B4" s="17"/>
      <c r="C4" s="18" t="str">
        <f>'[2]Style Summary Cover Page'!B4</f>
        <v>FALL 25</v>
      </c>
      <c r="D4" s="19" t="s">
        <v>9</v>
      </c>
      <c r="E4" s="20" t="str">
        <f>'[2]Style Summary Cover Page'!D4</f>
        <v>SEAN</v>
      </c>
      <c r="F4" s="20"/>
      <c r="G4" s="23"/>
      <c r="H4" s="22"/>
      <c r="I4" s="22"/>
      <c r="J4" s="22"/>
      <c r="K4" s="60"/>
      <c r="L4" s="58"/>
      <c r="M4" s="59"/>
      <c r="N4" s="59"/>
      <c r="O4" s="59"/>
      <c r="P4" s="59"/>
      <c r="Q4" s="59"/>
      <c r="R4" s="59"/>
      <c r="S4" s="59"/>
      <c r="T4" s="59"/>
      <c r="U4" s="59"/>
      <c r="V4" s="83"/>
      <c r="W4" s="82"/>
    </row>
    <row r="5" s="1" customFormat="1" customHeight="1" spans="1:23">
      <c r="A5" s="16" t="s">
        <v>10</v>
      </c>
      <c r="B5" s="17"/>
      <c r="C5" s="18" t="str">
        <f>'[2]Style Summary Cover Page'!B5</f>
        <v>0X-3X</v>
      </c>
      <c r="D5" s="19" t="s">
        <v>11</v>
      </c>
      <c r="E5" s="20" t="str">
        <f>'[2]Style Summary Cover Page'!D5</f>
        <v>WHITE</v>
      </c>
      <c r="F5" s="20"/>
      <c r="G5" s="23"/>
      <c r="H5" s="24" t="s">
        <v>12</v>
      </c>
      <c r="I5" s="61"/>
      <c r="J5" s="62"/>
      <c r="K5" s="63" t="str">
        <f>'[2]Style Summary Cover Page'!I5</f>
        <v>NO</v>
      </c>
      <c r="L5" s="58"/>
      <c r="M5" s="59"/>
      <c r="N5" s="59"/>
      <c r="O5" s="59"/>
      <c r="P5" s="59"/>
      <c r="Q5" s="59"/>
      <c r="R5" s="59"/>
      <c r="S5" s="59"/>
      <c r="T5" s="59"/>
      <c r="U5" s="59"/>
      <c r="V5" s="83"/>
      <c r="W5" s="82"/>
    </row>
    <row r="6" s="1" customFormat="1" customHeight="1" spans="1:23">
      <c r="A6" s="25" t="s">
        <v>13</v>
      </c>
      <c r="B6" s="26"/>
      <c r="C6" s="27" t="str">
        <f>'[2]Style Summary Cover Page'!B6</f>
        <v>1X</v>
      </c>
      <c r="D6" s="28" t="s">
        <v>14</v>
      </c>
      <c r="E6" s="29" t="str">
        <f>'[2]Style Summary Cover Page'!D6</f>
        <v>CREPE</v>
      </c>
      <c r="F6" s="29"/>
      <c r="G6" s="30"/>
      <c r="H6" s="31" t="s">
        <v>15</v>
      </c>
      <c r="I6" s="64"/>
      <c r="J6" s="65"/>
      <c r="K6" s="66">
        <f>'[2]Style Summary Cover Page'!I6</f>
        <v>0</v>
      </c>
      <c r="L6" s="67"/>
      <c r="M6" s="59"/>
      <c r="N6" s="59"/>
      <c r="O6" s="59"/>
      <c r="P6" s="59"/>
      <c r="Q6" s="59"/>
      <c r="R6" s="59"/>
      <c r="S6" s="59"/>
      <c r="T6" s="59"/>
      <c r="U6" s="84"/>
      <c r="V6" s="83"/>
      <c r="W6" s="82"/>
    </row>
    <row r="7" s="1" customFormat="1" customHeight="1" spans="1:23">
      <c r="A7" s="32"/>
      <c r="B7" s="33" t="s">
        <v>16</v>
      </c>
      <c r="C7" s="34"/>
      <c r="D7" s="34"/>
      <c r="E7" s="34"/>
      <c r="F7" s="35" t="s">
        <v>17</v>
      </c>
      <c r="G7" s="35" t="s">
        <v>17</v>
      </c>
      <c r="H7" s="36" t="s">
        <v>45</v>
      </c>
      <c r="I7" s="68" t="s">
        <v>46</v>
      </c>
      <c r="J7" s="69" t="s">
        <v>47</v>
      </c>
      <c r="K7" s="70" t="s">
        <v>48</v>
      </c>
      <c r="L7" s="71" t="s">
        <v>49</v>
      </c>
      <c r="M7" s="72"/>
      <c r="N7" s="73"/>
      <c r="O7" s="72"/>
      <c r="P7" s="72"/>
      <c r="Q7" s="72"/>
      <c r="R7" s="73"/>
      <c r="S7" s="72"/>
      <c r="T7" s="72"/>
      <c r="U7" s="73"/>
      <c r="V7" s="77"/>
      <c r="W7" s="82"/>
    </row>
    <row r="8" s="1" customFormat="1" ht="15" customHeight="1" spans="1:23">
      <c r="A8" s="37"/>
      <c r="B8" s="38"/>
      <c r="C8" s="38"/>
      <c r="D8" s="38"/>
      <c r="E8" s="38"/>
      <c r="F8" s="39"/>
      <c r="G8" s="39"/>
      <c r="H8" s="40"/>
      <c r="I8" s="74"/>
      <c r="J8" s="40"/>
      <c r="K8" s="75"/>
      <c r="L8" s="76"/>
      <c r="M8" s="77"/>
      <c r="N8" s="77"/>
      <c r="O8" s="77"/>
      <c r="P8" s="78"/>
      <c r="Q8" s="77"/>
      <c r="R8" s="77"/>
      <c r="S8" s="77"/>
      <c r="T8" s="78"/>
      <c r="U8" s="77"/>
      <c r="V8" s="77"/>
      <c r="W8" s="82"/>
    </row>
    <row r="9" s="1" customFormat="1" customHeight="1" spans="1:23">
      <c r="A9" s="41">
        <v>1</v>
      </c>
      <c r="B9" s="42" t="str">
        <f>'[2]SPEC SHEET'!A10</f>
        <v>CF BODICE LENGTH (FROM CF NECKDROP TO WAIST SEAM)</v>
      </c>
      <c r="C9" s="43"/>
      <c r="D9" s="43"/>
      <c r="E9" s="44"/>
      <c r="F9" s="45" t="s">
        <v>50</v>
      </c>
      <c r="G9" s="46">
        <v>0.125</v>
      </c>
      <c r="H9" s="47">
        <f>'1X-3X'!H9*2.54</f>
        <v>28.575</v>
      </c>
      <c r="I9" s="47">
        <f>'1X-3X'!I9*2.54</f>
        <v>29.21</v>
      </c>
      <c r="J9" s="47">
        <f>'1X-3X'!J9*2.54</f>
        <v>29.845</v>
      </c>
      <c r="K9" s="47">
        <f>'1X-3X'!K9*2.54</f>
        <v>30.48</v>
      </c>
      <c r="L9" s="79"/>
      <c r="M9" s="80"/>
      <c r="N9" s="80"/>
      <c r="O9" s="81"/>
      <c r="P9" s="80"/>
      <c r="Q9" s="80"/>
      <c r="R9" s="80"/>
      <c r="S9" s="81"/>
      <c r="T9" s="80"/>
      <c r="U9" s="80"/>
      <c r="V9" s="85"/>
      <c r="W9" s="82"/>
    </row>
    <row r="10" s="1" customFormat="1" customHeight="1" spans="1:23">
      <c r="A10" s="41">
        <f t="shared" ref="A10:A29" si="0">A9+1</f>
        <v>2</v>
      </c>
      <c r="B10" s="42" t="str">
        <f>'[2]SPEC SHEET'!A11</f>
        <v>CF BODICE LENGTH  - SELF ONLY - (FROM CF NECKDROP TO WAIST SEAM)</v>
      </c>
      <c r="C10" s="43"/>
      <c r="D10" s="43"/>
      <c r="E10" s="44"/>
      <c r="F10" s="45" t="s">
        <v>51</v>
      </c>
      <c r="G10" s="46">
        <v>0.125</v>
      </c>
      <c r="H10" s="47">
        <f>'1X-3X'!H10*2.54</f>
        <v>28.575</v>
      </c>
      <c r="I10" s="47">
        <f>'1X-3X'!I10*2.54</f>
        <v>29.21</v>
      </c>
      <c r="J10" s="47">
        <f>'1X-3X'!J10*2.54</f>
        <v>29.845</v>
      </c>
      <c r="K10" s="47">
        <f>'1X-3X'!K10*2.54</f>
        <v>30.48</v>
      </c>
      <c r="L10" s="79"/>
      <c r="M10" s="80"/>
      <c r="N10" s="80"/>
      <c r="O10" s="81"/>
      <c r="P10" s="80"/>
      <c r="Q10" s="80"/>
      <c r="R10" s="80"/>
      <c r="S10" s="81"/>
      <c r="T10" s="80"/>
      <c r="U10" s="80"/>
      <c r="V10" s="85"/>
      <c r="W10" s="82"/>
    </row>
    <row r="11" s="1" customFormat="1" customHeight="1" spans="1:23">
      <c r="A11" s="41">
        <f t="shared" si="0"/>
        <v>3</v>
      </c>
      <c r="B11" s="42" t="str">
        <f>'[2]SPEC SHEET'!A12</f>
        <v>SS BODICE LENGTH (FROM AH TO WAIST SEAM)</v>
      </c>
      <c r="C11" s="43"/>
      <c r="D11" s="43"/>
      <c r="E11" s="44"/>
      <c r="F11" s="45" t="s">
        <v>27</v>
      </c>
      <c r="G11" s="46">
        <v>0.125</v>
      </c>
      <c r="H11" s="47">
        <f>'1X-3X'!H11*2.54</f>
        <v>9.8425</v>
      </c>
      <c r="I11" s="47">
        <f>'1X-3X'!I11*2.54</f>
        <v>10.16</v>
      </c>
      <c r="J11" s="47">
        <f>'1X-3X'!J11*2.54</f>
        <v>10.4775</v>
      </c>
      <c r="K11" s="47">
        <f>'1X-3X'!K11*2.54</f>
        <v>10.795</v>
      </c>
      <c r="L11" s="79"/>
      <c r="M11" s="80"/>
      <c r="N11" s="80"/>
      <c r="O11" s="81"/>
      <c r="P11" s="80"/>
      <c r="Q11" s="80"/>
      <c r="R11" s="80"/>
      <c r="S11" s="81"/>
      <c r="T11" s="80"/>
      <c r="U11" s="80"/>
      <c r="V11" s="85"/>
      <c r="W11" s="82"/>
    </row>
    <row r="12" s="1" customFormat="1" customHeight="1" spans="1:23">
      <c r="A12" s="41">
        <f t="shared" si="0"/>
        <v>4</v>
      </c>
      <c r="B12" s="42" t="str">
        <f>'[2]SPEC SHEET'!A13</f>
        <v>CB BODICE LENGTH (FROM CB NECKDROP TO WAIST SEAM)</v>
      </c>
      <c r="C12" s="43"/>
      <c r="D12" s="43"/>
      <c r="E12" s="44"/>
      <c r="F12" s="45" t="s">
        <v>28</v>
      </c>
      <c r="G12" s="46">
        <v>0.125</v>
      </c>
      <c r="H12" s="47">
        <f>'1X-3X'!H12*2.54</f>
        <v>8.89</v>
      </c>
      <c r="I12" s="47">
        <f>'1X-3X'!I12*2.54</f>
        <v>9.2075</v>
      </c>
      <c r="J12" s="47">
        <f>'1X-3X'!J12*2.54</f>
        <v>9.525</v>
      </c>
      <c r="K12" s="47">
        <f>'1X-3X'!K12*2.54</f>
        <v>9.8425</v>
      </c>
      <c r="L12" s="79"/>
      <c r="M12" s="80"/>
      <c r="N12" s="80"/>
      <c r="O12" s="81"/>
      <c r="P12" s="80"/>
      <c r="Q12" s="80"/>
      <c r="R12" s="80"/>
      <c r="S12" s="81"/>
      <c r="T12" s="80"/>
      <c r="U12" s="80"/>
      <c r="V12" s="85"/>
      <c r="W12" s="82"/>
    </row>
    <row r="13" s="1" customFormat="1" customHeight="1" spans="1:23">
      <c r="A13" s="41">
        <f t="shared" si="0"/>
        <v>5</v>
      </c>
      <c r="B13" s="42" t="str">
        <f>'[2]SPEC SHEET'!A14</f>
        <v>PRINCESS SEAM LENGTH (NECKLINE EDGE TO WAIST, ALONG PRINCESS SEAM)</v>
      </c>
      <c r="C13" s="43"/>
      <c r="D13" s="43"/>
      <c r="E13" s="44"/>
      <c r="F13" s="48" t="s">
        <v>52</v>
      </c>
      <c r="G13" s="46">
        <v>0.125</v>
      </c>
      <c r="H13" s="47">
        <f>'1X-3X'!H13*2.54</f>
        <v>22.5425</v>
      </c>
      <c r="I13" s="47">
        <f>'1X-3X'!I13*2.54</f>
        <v>22.86</v>
      </c>
      <c r="J13" s="47">
        <f>'1X-3X'!J13*2.54</f>
        <v>23.1775</v>
      </c>
      <c r="K13" s="47">
        <f>'1X-3X'!K13*2.54</f>
        <v>23.495</v>
      </c>
      <c r="L13" s="79"/>
      <c r="M13" s="80"/>
      <c r="N13" s="80"/>
      <c r="O13" s="81"/>
      <c r="P13" s="80"/>
      <c r="Q13" s="80"/>
      <c r="R13" s="80"/>
      <c r="S13" s="81"/>
      <c r="T13" s="80"/>
      <c r="U13" s="80"/>
      <c r="V13" s="85"/>
      <c r="W13" s="82"/>
    </row>
    <row r="14" s="1" customFormat="1" customHeight="1" spans="1:23">
      <c r="A14" s="41">
        <f t="shared" si="0"/>
        <v>6</v>
      </c>
      <c r="B14" s="42" t="str">
        <f>'[2]SPEC SHEET'!A15</f>
        <v>FRONT AH LENGTH - STRAP JOIN TO SS ALONG TOP EDGE</v>
      </c>
      <c r="C14" s="43"/>
      <c r="D14" s="43"/>
      <c r="E14" s="44"/>
      <c r="F14" s="48" t="s">
        <v>30</v>
      </c>
      <c r="G14" s="46">
        <v>0.125</v>
      </c>
      <c r="H14" s="47">
        <f>'1X-3X'!H14*2.54</f>
        <v>20.955</v>
      </c>
      <c r="I14" s="47">
        <f>'1X-3X'!I14*2.54</f>
        <v>21.9075</v>
      </c>
      <c r="J14" s="47">
        <f>'1X-3X'!J14*2.54</f>
        <v>22.86</v>
      </c>
      <c r="K14" s="47">
        <f>'1X-3X'!K14*2.54</f>
        <v>23.8125</v>
      </c>
      <c r="L14" s="79"/>
      <c r="M14" s="80"/>
      <c r="N14" s="80"/>
      <c r="O14" s="81"/>
      <c r="P14" s="80"/>
      <c r="Q14" s="80"/>
      <c r="R14" s="80"/>
      <c r="S14" s="81"/>
      <c r="T14" s="80"/>
      <c r="U14" s="80"/>
      <c r="V14" s="85"/>
      <c r="W14" s="82"/>
    </row>
    <row r="15" s="1" customFormat="1" customHeight="1" spans="1:23">
      <c r="A15" s="41">
        <f t="shared" si="0"/>
        <v>7</v>
      </c>
      <c r="B15" s="42" t="str">
        <f>'[2]SPEC SHEET'!A16</f>
        <v>BACK NECK LENGTH - SS TO SS ALONG TOP EDGE</v>
      </c>
      <c r="C15" s="43"/>
      <c r="D15" s="43"/>
      <c r="E15" s="44"/>
      <c r="F15" s="48" t="s">
        <v>31</v>
      </c>
      <c r="G15" s="49">
        <v>0.25</v>
      </c>
      <c r="H15" s="47">
        <f>'1X-3X'!H15*2.54</f>
        <v>48.26</v>
      </c>
      <c r="I15" s="47">
        <f>'1X-3X'!I15*2.54</f>
        <v>50.8</v>
      </c>
      <c r="J15" s="47">
        <f>'1X-3X'!J15*2.54</f>
        <v>53.975</v>
      </c>
      <c r="K15" s="47">
        <f>'1X-3X'!K15*2.54</f>
        <v>57.15</v>
      </c>
      <c r="L15" s="79"/>
      <c r="M15" s="80"/>
      <c r="N15" s="80"/>
      <c r="O15" s="81"/>
      <c r="P15" s="80"/>
      <c r="Q15" s="80"/>
      <c r="R15" s="80"/>
      <c r="S15" s="81"/>
      <c r="T15" s="80"/>
      <c r="U15" s="80"/>
      <c r="V15" s="85"/>
      <c r="W15" s="82"/>
    </row>
    <row r="16" s="1" customFormat="1" customHeight="1" spans="1:23">
      <c r="A16" s="41">
        <f t="shared" si="0"/>
        <v>8</v>
      </c>
      <c r="B16" s="42" t="str">
        <f>'[2]SPEC SHEET'!A17</f>
        <v>CF SKIRT LENGTH (FROM WAIST JOINT SEAM TO HEM)</v>
      </c>
      <c r="C16" s="43"/>
      <c r="D16" s="43"/>
      <c r="E16" s="44"/>
      <c r="F16" s="45" t="s">
        <v>53</v>
      </c>
      <c r="G16" s="50">
        <v>0.25</v>
      </c>
      <c r="H16" s="47">
        <f>'1X-3X'!H16*2.54</f>
        <v>87.63</v>
      </c>
      <c r="I16" s="47">
        <f>'1X-3X'!I16*2.54</f>
        <v>88.265</v>
      </c>
      <c r="J16" s="47">
        <f>'1X-3X'!J16*2.54</f>
        <v>88.9</v>
      </c>
      <c r="K16" s="47">
        <f>'1X-3X'!K16*2.54</f>
        <v>89.535</v>
      </c>
      <c r="L16" s="79"/>
      <c r="M16" s="80"/>
      <c r="N16" s="80"/>
      <c r="O16" s="81"/>
      <c r="P16" s="80"/>
      <c r="Q16" s="80"/>
      <c r="R16" s="80"/>
      <c r="S16" s="81"/>
      <c r="T16" s="80"/>
      <c r="U16" s="80"/>
      <c r="V16" s="85"/>
      <c r="W16" s="82"/>
    </row>
    <row r="17" s="1" customFormat="1" customHeight="1" spans="1:23">
      <c r="A17" s="41">
        <f t="shared" si="0"/>
        <v>9</v>
      </c>
      <c r="B17" s="42" t="str">
        <f>'[2]SPEC SHEET'!A18</f>
        <v>CB SKIRT LENGTH (FROM WAIST JOINT SEAM TO HEM)</v>
      </c>
      <c r="C17" s="43"/>
      <c r="D17" s="43"/>
      <c r="E17" s="44"/>
      <c r="F17" s="45" t="s">
        <v>33</v>
      </c>
      <c r="G17" s="50">
        <v>0.25</v>
      </c>
      <c r="H17" s="47">
        <f>'1X-3X'!H17*2.54</f>
        <v>90.17</v>
      </c>
      <c r="I17" s="47">
        <f>'1X-3X'!I17*2.54</f>
        <v>90.805</v>
      </c>
      <c r="J17" s="47">
        <f>'1X-3X'!J17*2.54</f>
        <v>91.44</v>
      </c>
      <c r="K17" s="47">
        <f>'1X-3X'!K17*2.54</f>
        <v>92.075</v>
      </c>
      <c r="L17" s="79"/>
      <c r="M17" s="80"/>
      <c r="N17" s="80"/>
      <c r="O17" s="81"/>
      <c r="P17" s="80"/>
      <c r="Q17" s="80"/>
      <c r="R17" s="80"/>
      <c r="S17" s="81"/>
      <c r="T17" s="80"/>
      <c r="U17" s="80"/>
      <c r="V17" s="85"/>
      <c r="W17" s="82"/>
    </row>
    <row r="18" s="1" customFormat="1" customHeight="1" spans="1:23">
      <c r="A18" s="41">
        <f t="shared" si="0"/>
        <v>10</v>
      </c>
      <c r="B18" s="42" t="str">
        <f>'[2]SPEC SHEET'!A19</f>
        <v>BUST CIRC (1" BELOW AH)</v>
      </c>
      <c r="C18" s="43"/>
      <c r="D18" s="43"/>
      <c r="E18" s="44"/>
      <c r="F18" s="45" t="s">
        <v>54</v>
      </c>
      <c r="G18" s="50">
        <v>0.25</v>
      </c>
      <c r="H18" s="47">
        <f>'1X-3X'!H18*2.54</f>
        <v>99.06</v>
      </c>
      <c r="I18" s="47">
        <f>'1X-3X'!I18*2.54</f>
        <v>104.14</v>
      </c>
      <c r="J18" s="47">
        <f>'1X-3X'!J18*2.54</f>
        <v>110.49</v>
      </c>
      <c r="K18" s="47">
        <f>'1X-3X'!K18*2.54</f>
        <v>116.84</v>
      </c>
      <c r="L18" s="79"/>
      <c r="M18" s="80"/>
      <c r="N18" s="80"/>
      <c r="O18" s="81"/>
      <c r="P18" s="80"/>
      <c r="Q18" s="80"/>
      <c r="R18" s="80"/>
      <c r="S18" s="81"/>
      <c r="T18" s="80"/>
      <c r="U18" s="80"/>
      <c r="V18" s="85"/>
      <c r="W18" s="82"/>
    </row>
    <row r="19" s="1" customFormat="1" customHeight="1" spans="1:23">
      <c r="A19" s="41">
        <f t="shared" si="0"/>
        <v>11</v>
      </c>
      <c r="B19" s="42" t="str">
        <f>'[2]SPEC SHEET'!A20</f>
        <v>BUST CIRC (1" BELOW AH) - SELF ONLY</v>
      </c>
      <c r="C19" s="43"/>
      <c r="D19" s="43"/>
      <c r="E19" s="44"/>
      <c r="F19" s="45" t="s">
        <v>55</v>
      </c>
      <c r="G19" s="50">
        <v>0.25</v>
      </c>
      <c r="H19" s="47">
        <f>'1X-3X'!H19*2.54</f>
        <v>99.06</v>
      </c>
      <c r="I19" s="47">
        <f>'1X-3X'!I19*2.54</f>
        <v>104.14</v>
      </c>
      <c r="J19" s="47">
        <f>'1X-3X'!J19*2.54</f>
        <v>110.49</v>
      </c>
      <c r="K19" s="47">
        <f>'1X-3X'!K19*2.54</f>
        <v>116.84</v>
      </c>
      <c r="L19" s="79"/>
      <c r="M19" s="80"/>
      <c r="N19" s="80"/>
      <c r="O19" s="81"/>
      <c r="P19" s="80"/>
      <c r="Q19" s="80"/>
      <c r="R19" s="80"/>
      <c r="S19" s="81"/>
      <c r="T19" s="80"/>
      <c r="U19" s="80"/>
      <c r="V19" s="85"/>
      <c r="W19" s="82"/>
    </row>
    <row r="20" s="1" customFormat="1" customHeight="1" spans="1:23">
      <c r="A20" s="41">
        <f t="shared" si="0"/>
        <v>12</v>
      </c>
      <c r="B20" s="42" t="str">
        <f>'[2]SPEC SHEET'!A21</f>
        <v>WAIST SEAM CIRC</v>
      </c>
      <c r="C20" s="43"/>
      <c r="D20" s="43"/>
      <c r="E20" s="44"/>
      <c r="F20" s="45" t="s">
        <v>36</v>
      </c>
      <c r="G20" s="50">
        <v>0.25</v>
      </c>
      <c r="H20" s="47">
        <f>'1X-3X'!H20*2.54</f>
        <v>92.71</v>
      </c>
      <c r="I20" s="47">
        <f>'1X-3X'!I20*2.54</f>
        <v>97.79</v>
      </c>
      <c r="J20" s="47">
        <f>'1X-3X'!J20*2.54</f>
        <v>104.14</v>
      </c>
      <c r="K20" s="47">
        <f>'1X-3X'!K20*2.54</f>
        <v>110.49</v>
      </c>
      <c r="L20" s="79"/>
      <c r="M20" s="80"/>
      <c r="N20" s="80"/>
      <c r="O20" s="81"/>
      <c r="P20" s="80"/>
      <c r="Q20" s="80"/>
      <c r="R20" s="80"/>
      <c r="S20" s="81"/>
      <c r="T20" s="80"/>
      <c r="U20" s="80"/>
      <c r="V20" s="85"/>
      <c r="W20" s="82"/>
    </row>
    <row r="21" s="1" customFormat="1" customHeight="1" spans="1:23">
      <c r="A21" s="41">
        <f t="shared" si="0"/>
        <v>13</v>
      </c>
      <c r="B21" s="42" t="str">
        <f>'[2]SPEC SHEET'!A22</f>
        <v>HIGH HIP CIRC. (11 1/2" BELOW ARMHOLE)</v>
      </c>
      <c r="C21" s="43"/>
      <c r="D21" s="43"/>
      <c r="E21" s="44"/>
      <c r="F21" s="51" t="s">
        <v>56</v>
      </c>
      <c r="G21" s="50">
        <v>0.25</v>
      </c>
      <c r="H21" s="47">
        <f>'1X-3X'!H21*2.54</f>
        <v>107.315</v>
      </c>
      <c r="I21" s="47">
        <f>'1X-3X'!I21*2.54</f>
        <v>112.395</v>
      </c>
      <c r="J21" s="47">
        <f>'1X-3X'!J21*2.54</f>
        <v>118.745</v>
      </c>
      <c r="K21" s="47">
        <f>'1X-3X'!K21*2.54</f>
        <v>125.095</v>
      </c>
      <c r="L21" s="79"/>
      <c r="M21" s="80"/>
      <c r="N21" s="80"/>
      <c r="O21" s="81"/>
      <c r="P21" s="80"/>
      <c r="Q21" s="80"/>
      <c r="R21" s="80"/>
      <c r="S21" s="81"/>
      <c r="T21" s="80"/>
      <c r="U21" s="80"/>
      <c r="V21" s="85"/>
      <c r="W21" s="82"/>
    </row>
    <row r="22" s="1" customFormat="1" customHeight="1" spans="1:23">
      <c r="A22" s="41">
        <f t="shared" si="0"/>
        <v>14</v>
      </c>
      <c r="B22" s="42" t="str">
        <f>'[2]SPEC SHEET'!A23</f>
        <v>LOW HIP CIRC. (15 1/2" BELOW ARMHOLE)</v>
      </c>
      <c r="C22" s="43"/>
      <c r="D22" s="43"/>
      <c r="E22" s="44"/>
      <c r="F22" s="51" t="s">
        <v>57</v>
      </c>
      <c r="G22" s="50">
        <v>0.25</v>
      </c>
      <c r="H22" s="47">
        <f>'1X-3X'!H22*2.54</f>
        <v>112.395</v>
      </c>
      <c r="I22" s="47">
        <f>'1X-3X'!I22*2.54</f>
        <v>117.475</v>
      </c>
      <c r="J22" s="47">
        <f>'1X-3X'!J22*2.54</f>
        <v>123.825</v>
      </c>
      <c r="K22" s="47">
        <f>'1X-3X'!K22*2.54</f>
        <v>130.175</v>
      </c>
      <c r="L22" s="79"/>
      <c r="M22" s="81"/>
      <c r="N22" s="80"/>
      <c r="O22" s="81"/>
      <c r="P22" s="80"/>
      <c r="Q22" s="81"/>
      <c r="R22" s="80"/>
      <c r="S22" s="81"/>
      <c r="T22" s="80"/>
      <c r="U22" s="80"/>
      <c r="V22" s="85"/>
      <c r="W22" s="82"/>
    </row>
    <row r="23" s="1" customFormat="1" customHeight="1" spans="1:23">
      <c r="A23" s="41">
        <f t="shared" si="0"/>
        <v>15</v>
      </c>
      <c r="B23" s="42" t="str">
        <f>'[2]SPEC SHEET'!A24</f>
        <v>SWEEP - STRAIGHT (SLIT CLOSED) - SELF</v>
      </c>
      <c r="C23" s="43"/>
      <c r="D23" s="43"/>
      <c r="E23" s="44"/>
      <c r="F23" s="52" t="s">
        <v>58</v>
      </c>
      <c r="G23" s="50">
        <v>0.25</v>
      </c>
      <c r="H23" s="47">
        <f>'1X-3X'!H23*2.54</f>
        <v>109.22</v>
      </c>
      <c r="I23" s="47">
        <f>'1X-3X'!I23*2.54</f>
        <v>114.3</v>
      </c>
      <c r="J23" s="47">
        <f>'1X-3X'!J23*2.54</f>
        <v>120.65</v>
      </c>
      <c r="K23" s="47">
        <f>'1X-3X'!K23*2.54</f>
        <v>127</v>
      </c>
      <c r="L23" s="79"/>
      <c r="M23" s="80"/>
      <c r="N23" s="80"/>
      <c r="O23" s="81"/>
      <c r="P23" s="80"/>
      <c r="Q23" s="80"/>
      <c r="R23" s="80"/>
      <c r="S23" s="81"/>
      <c r="T23" s="80"/>
      <c r="U23" s="80"/>
      <c r="V23" s="85"/>
      <c r="W23" s="82"/>
    </row>
    <row r="24" s="1" customFormat="1" customHeight="1" spans="1:23">
      <c r="A24" s="41">
        <f t="shared" si="0"/>
        <v>16</v>
      </c>
      <c r="B24" s="42" t="str">
        <f>'[2]SPEC SHEET'!A25</f>
        <v>SWEEP - STRAIGHT (SLIT CLOSED) - LINING</v>
      </c>
      <c r="C24" s="43"/>
      <c r="D24" s="43"/>
      <c r="E24" s="44"/>
      <c r="F24" s="52" t="s">
        <v>59</v>
      </c>
      <c r="G24" s="50">
        <v>0.25</v>
      </c>
      <c r="H24" s="47">
        <f>'1X-3X'!H24*2.54</f>
        <v>109.22</v>
      </c>
      <c r="I24" s="47">
        <f>'1X-3X'!I24*2.54</f>
        <v>114.3</v>
      </c>
      <c r="J24" s="47">
        <f>'1X-3X'!J24*2.54</f>
        <v>120.65</v>
      </c>
      <c r="K24" s="47">
        <f>'1X-3X'!K24*2.54</f>
        <v>127</v>
      </c>
      <c r="L24" s="79"/>
      <c r="M24" s="80"/>
      <c r="N24" s="80"/>
      <c r="O24" s="81"/>
      <c r="P24" s="80"/>
      <c r="Q24" s="80"/>
      <c r="R24" s="80"/>
      <c r="S24" s="81"/>
      <c r="T24" s="80"/>
      <c r="U24" s="80"/>
      <c r="V24" s="85"/>
      <c r="W24" s="82"/>
    </row>
    <row r="25" s="1" customFormat="1" customHeight="1" spans="1:23">
      <c r="A25" s="41">
        <f t="shared" si="0"/>
        <v>17</v>
      </c>
      <c r="B25" s="42" t="str">
        <f>'[2]SPEC SHEET'!A26</f>
        <v>CB SLIT HEIGHT</v>
      </c>
      <c r="C25" s="43"/>
      <c r="D25" s="43"/>
      <c r="E25" s="44"/>
      <c r="F25" s="45" t="s">
        <v>41</v>
      </c>
      <c r="G25" s="46">
        <v>0.25</v>
      </c>
      <c r="H25" s="47">
        <f>'1X-3X'!H25*2.54</f>
        <v>26.67</v>
      </c>
      <c r="I25" s="47">
        <f>'1X-3X'!I25*2.54</f>
        <v>27.305</v>
      </c>
      <c r="J25" s="47">
        <f>'1X-3X'!J25*2.54</f>
        <v>27.94</v>
      </c>
      <c r="K25" s="47">
        <f>'1X-3X'!K25*2.54</f>
        <v>28.575</v>
      </c>
      <c r="L25" s="79"/>
      <c r="M25" s="81"/>
      <c r="N25" s="80"/>
      <c r="O25" s="81"/>
      <c r="P25" s="80"/>
      <c r="Q25" s="81"/>
      <c r="R25" s="80"/>
      <c r="S25" s="81"/>
      <c r="T25" s="80"/>
      <c r="U25" s="80"/>
      <c r="V25" s="85"/>
      <c r="W25" s="82"/>
    </row>
    <row r="26" s="1" customFormat="1" customHeight="1" spans="1:23">
      <c r="A26" s="41">
        <f t="shared" si="0"/>
        <v>18</v>
      </c>
      <c r="B26" s="42" t="str">
        <f>'[2]SPEC SHEET'!A27</f>
        <v>STRAP WIDTH</v>
      </c>
      <c r="C26" s="43"/>
      <c r="D26" s="43"/>
      <c r="E26" s="44"/>
      <c r="F26" s="48" t="s">
        <v>60</v>
      </c>
      <c r="G26" s="53">
        <v>0.125</v>
      </c>
      <c r="H26" s="47">
        <f>'1X-3X'!H26*2.54</f>
        <v>3.175</v>
      </c>
      <c r="I26" s="47">
        <f>'1X-3X'!I26*2.54</f>
        <v>3.4925</v>
      </c>
      <c r="J26" s="47">
        <f>'1X-3X'!J26*2.54</f>
        <v>3.81</v>
      </c>
      <c r="K26" s="47">
        <f>'1X-3X'!K26*2.54</f>
        <v>4.1275</v>
      </c>
      <c r="L26" s="79"/>
      <c r="M26" s="80"/>
      <c r="N26" s="80"/>
      <c r="O26" s="81"/>
      <c r="P26" s="80"/>
      <c r="Q26" s="80"/>
      <c r="R26" s="80"/>
      <c r="S26" s="81"/>
      <c r="T26" s="80"/>
      <c r="U26" s="80"/>
      <c r="V26" s="85"/>
      <c r="W26" s="82"/>
    </row>
    <row r="27" s="1" customFormat="1" customHeight="1" spans="1:23">
      <c r="A27" s="41">
        <f t="shared" si="0"/>
        <v>19</v>
      </c>
      <c r="B27" s="42" t="str">
        <f>'[2]SPEC SHEET'!A28</f>
        <v>SHOULDER STRAP LENGTH (AH SIDE EDGE)</v>
      </c>
      <c r="C27" s="43"/>
      <c r="D27" s="43"/>
      <c r="E27" s="44"/>
      <c r="F27" s="51" t="s">
        <v>43</v>
      </c>
      <c r="G27" s="46">
        <v>0.125</v>
      </c>
      <c r="H27" s="47">
        <f>'1X-3X'!H27*2.54</f>
        <v>37.465</v>
      </c>
      <c r="I27" s="47">
        <f>'1X-3X'!I27*2.54</f>
        <v>38.1</v>
      </c>
      <c r="J27" s="47">
        <f>'1X-3X'!J27*2.54</f>
        <v>38.735</v>
      </c>
      <c r="K27" s="47">
        <f>'1X-3X'!K27*2.54</f>
        <v>39.37</v>
      </c>
      <c r="L27" s="79"/>
      <c r="M27" s="80"/>
      <c r="N27" s="80"/>
      <c r="O27" s="81"/>
      <c r="P27" s="80"/>
      <c r="Q27" s="80"/>
      <c r="R27" s="80"/>
      <c r="S27" s="81"/>
      <c r="T27" s="80"/>
      <c r="U27" s="80"/>
      <c r="V27" s="85"/>
      <c r="W27" s="82"/>
    </row>
    <row r="28" s="1" customFormat="1" customHeight="1" spans="1:23">
      <c r="A28" s="41">
        <f t="shared" si="0"/>
        <v>20</v>
      </c>
      <c r="B28" s="42" t="str">
        <f>'[2]SPEC SHEET'!A29</f>
        <v>SHOULDER STRAP LENGTH (NECK SIDE EDGE)</v>
      </c>
      <c r="C28" s="43"/>
      <c r="D28" s="43"/>
      <c r="E28" s="44"/>
      <c r="F28" s="51" t="s">
        <v>42</v>
      </c>
      <c r="G28" s="46">
        <v>1.125</v>
      </c>
      <c r="H28" s="47">
        <f>'1X-3X'!H28*2.54</f>
        <v>41.91</v>
      </c>
      <c r="I28" s="47">
        <f>'1X-3X'!I28*2.54</f>
        <v>42.545</v>
      </c>
      <c r="J28" s="47">
        <f>'1X-3X'!J28*2.54</f>
        <v>43.18</v>
      </c>
      <c r="K28" s="47">
        <f>'1X-3X'!K28*2.54</f>
        <v>43.815</v>
      </c>
      <c r="L28" s="79"/>
      <c r="M28" s="80"/>
      <c r="N28" s="80"/>
      <c r="O28" s="81"/>
      <c r="P28" s="80"/>
      <c r="Q28" s="80"/>
      <c r="R28" s="80"/>
      <c r="S28" s="81"/>
      <c r="T28" s="80"/>
      <c r="U28" s="80"/>
      <c r="V28" s="85"/>
      <c r="W28" s="82"/>
    </row>
    <row r="29" s="1" customFormat="1" customHeight="1" spans="1:23">
      <c r="A29" s="41">
        <f t="shared" si="0"/>
        <v>21</v>
      </c>
      <c r="B29" s="42" t="str">
        <f>'[2]SPEC SHEET'!A30</f>
        <v>ZIPPER LENGTH</v>
      </c>
      <c r="C29" s="43"/>
      <c r="D29" s="43"/>
      <c r="E29" s="44"/>
      <c r="F29" s="45" t="s">
        <v>44</v>
      </c>
      <c r="G29" s="46">
        <v>0.25</v>
      </c>
      <c r="H29" s="47">
        <f>'1X-3X'!H29*2.54</f>
        <v>29.21</v>
      </c>
      <c r="I29" s="47">
        <f>'1X-3X'!I29*2.54</f>
        <v>30.48</v>
      </c>
      <c r="J29" s="47">
        <f>'1X-3X'!J29*2.54</f>
        <v>31.75</v>
      </c>
      <c r="K29" s="47">
        <f>'1X-3X'!K29*2.54</f>
        <v>31.75</v>
      </c>
      <c r="L29" s="79"/>
      <c r="M29" s="80"/>
      <c r="N29" s="80"/>
      <c r="O29" s="81"/>
      <c r="P29" s="80"/>
      <c r="Q29" s="80"/>
      <c r="R29" s="80"/>
      <c r="S29" s="81"/>
      <c r="T29" s="80"/>
      <c r="U29" s="80"/>
      <c r="V29" s="85"/>
      <c r="W29" s="82"/>
    </row>
    <row r="30" s="1" customFormat="1" customHeight="1" spans="12:23"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="1" customFormat="1" customHeight="1" spans="12:23"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</row>
    <row r="32" s="1" customFormat="1" customHeight="1" spans="12:23"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="1" customFormat="1" customHeight="1" spans="12:23"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</row>
    <row r="34" s="1" customFormat="1" customHeight="1" spans="12:23"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</row>
    <row r="35" s="1" customFormat="1" customHeight="1" spans="12:23"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="1" customFormat="1" customHeight="1" spans="12:23"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="1" customFormat="1" customHeight="1" spans="12:23"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  <row r="38" s="1" customFormat="1" customHeight="1" spans="12:23"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1" customFormat="1" customHeight="1" spans="12:23"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1" customFormat="1" customHeight="1" spans="12:23"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</row>
  </sheetData>
  <mergeCells count="47">
    <mergeCell ref="A1:D1"/>
    <mergeCell ref="G1:H1"/>
    <mergeCell ref="I1:J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A6:B6"/>
    <mergeCell ref="E6:G6"/>
    <mergeCell ref="H6:J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J7:J8"/>
    <mergeCell ref="K2:K4"/>
    <mergeCell ref="K7:K8"/>
    <mergeCell ref="L1:L6"/>
    <mergeCell ref="L7:L8"/>
    <mergeCell ref="H2:J4"/>
    <mergeCell ref="B7:E8"/>
  </mergeCells>
  <conditionalFormatting sqref="K29">
    <cfRule type="notContainsBlanks" dxfId="0" priority="1">
      <formula>LEN(TRIM(K29))&gt;0</formula>
    </cfRule>
  </conditionalFormatting>
  <conditionalFormatting sqref="G15:H24">
    <cfRule type="notContainsBlanks" dxfId="0" priority="2">
      <formula>LEN(TRIM(G15))&gt;0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K4">
      <formula1>"MAINLINE,LONG LEAD"</formula1>
    </dataValidation>
  </dataValidations>
  <pageMargins left="0.75" right="0.75" top="1" bottom="1" header="0.5" footer="0.5"/>
  <pageSetup paperSize="9" scale="7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2025-03-17T07:36:04Z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2B4B91106C2D44F58C525246B3221E21_12</vt:lpwstr>
  </property>
</Properties>
</file>