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firstSheet="4" activeTab="6"/>
  </bookViews>
  <sheets>
    <sheet name="Boning Construction" sheetId="34" state="hidden" r:id="rId1"/>
    <sheet name="Print and Artwork Placement" sheetId="14" state="hidden" r:id="rId2"/>
    <sheet name="Construction Ref Images (2)" sheetId="51" state="hidden" r:id="rId3"/>
    <sheet name="Trims" sheetId="37" state="hidden" r:id="rId4"/>
    <sheet name="XS-XXL" sheetId="71" r:id="rId5"/>
    <sheet name="XS-XXL(cm)" sheetId="73" r:id="rId6"/>
    <sheet name="1X-3X" sheetId="74" r:id="rId7"/>
    <sheet name="1X-3X (CM)" sheetId="75" r:id="rId8"/>
    <sheet name="GRADED SPEC (REG)" sheetId="68" state="hidden" r:id="rId9"/>
    <sheet name="Pattern Card" sheetId="19" state="hidden" r:id="rId10"/>
    <sheet name="Sample Specs" sheetId="6" state="hidden" r:id="rId11"/>
    <sheet name="Graded Spec Page" sheetId="16" state="hidden" r:id="rId12"/>
    <sheet name=" Development Comments" sheetId="8" state="hidden" r:id="rId13"/>
    <sheet name=" 1st Proto" sheetId="27" state="hidden" r:id="rId14"/>
    <sheet name=" Fit 1" sheetId="28" state="hidden" r:id="rId15"/>
    <sheet name=" PP 1" sheetId="29" state="hidden" r:id="rId16"/>
    <sheet name="TOP" sheetId="30" state="hidden" r:id="rId17"/>
  </sheets>
  <externalReferences>
    <externalReference r:id="rId18"/>
  </externalReferences>
  <definedNames>
    <definedName name="Contract_No" localSheetId="4">#REF!</definedName>
    <definedName name="Contract_No" localSheetId="8">#REF!</definedName>
    <definedName name="Contract_No">#REF!</definedName>
    <definedName name="_xlnm.Print_Area" localSheetId="13">' 1st Proto'!$A$1:$M$212</definedName>
    <definedName name="_xlnm.Print_Area" localSheetId="12">' Development Comments'!$A$1:$M$101</definedName>
    <definedName name="_xlnm.Print_Area" localSheetId="14">' Fit 1'!$A$1:$M$212</definedName>
    <definedName name="_xlnm.Print_Area" localSheetId="15">' PP 1'!$A$1:$M$212</definedName>
    <definedName name="_xlnm.Print_Area" localSheetId="0">'Boning Construction'!$A$1:$L$54</definedName>
    <definedName name="_xlnm.Print_Area" localSheetId="2">'Construction Ref Images (2)'!$A$1:$L$54</definedName>
    <definedName name="_xlnm.Print_Area" localSheetId="4">'XS-XXL'!$A$1:$N$32</definedName>
    <definedName name="_xlnm.Print_Area" localSheetId="11">'Graded Spec Page'!$A$1:$M$43</definedName>
    <definedName name="_xlnm.Print_Area" localSheetId="9">'Pattern Card'!$A$1:$M$43</definedName>
    <definedName name="_xlnm.Print_Area" localSheetId="1">'Print and Artwork Placement'!$A$1:$L$54</definedName>
    <definedName name="_xlnm.Print_Area" localSheetId="10">'Sample Specs'!$A$1:$X$44</definedName>
    <definedName name="_xlnm.Print_Area" localSheetId="16">TOP!$A$1:$M$212</definedName>
    <definedName name="_xlnm.Print_Area" localSheetId="3">Trims!$A$1:$L$54</definedName>
    <definedName name="PROBLEM" localSheetId="4">#REF!</definedName>
    <definedName name="PROBLEM" localSheetId="8">#REF!</definedName>
    <definedName name="PROBLEM">#REF!</definedName>
    <definedName name="Contract_No" localSheetId="5">#REF!</definedName>
    <definedName name="_xlnm.Print_Area" localSheetId="5">'XS-XXL(cm)'!$A$1:$N$32</definedName>
    <definedName name="PROBLEM" localSheetId="5">#REF!</definedName>
    <definedName name="_xlnm.Print_Area" localSheetId="6">'1X-3X'!$A$1:$K$25</definedName>
    <definedName name="_xlnm.Print_Area" localSheetId="7">'1X-3X (CM)'!$A$1:$K$25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<sst xmlns="http://schemas.openxmlformats.org/spreadsheetml/2006/main" count="612" uniqueCount="277">
  <si>
    <t>CONSTRUCTION PAGE</t>
  </si>
  <si>
    <t>STYLE #:</t>
  </si>
  <si>
    <t>CALENDAR:</t>
  </si>
  <si>
    <t>REF PATTERN SENT:</t>
  </si>
  <si>
    <t>PO #:</t>
  </si>
  <si>
    <t>PRINT AND ARTWORK PLACEMENT</t>
  </si>
  <si>
    <t>CONSTRUCTION REFERENCE IMAGE PAGE</t>
  </si>
  <si>
    <t>REFERENCE BLOCK:</t>
  </si>
  <si>
    <t>VENDOR:</t>
  </si>
  <si>
    <t>TRIM PAGE</t>
  </si>
  <si>
    <t>GRADED SPEC PAGE</t>
  </si>
  <si>
    <t>STYLE NAME:</t>
  </si>
  <si>
    <t>BG7154 STEPHANIE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</si>
  <si>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</si>
  <si>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</si>
  <si>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</si>
  <si>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</si>
  <si>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</si>
  <si>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</si>
  <si>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</si>
  <si>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</si>
  <si>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</si>
  <si>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</si>
  <si>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</si>
  <si>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</si>
  <si>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</si>
  <si>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</si>
  <si>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</si>
  <si>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</si>
  <si>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</si>
  <si>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</si>
  <si>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</si>
  <si>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</si>
  <si>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</si>
  <si>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</si>
  <si>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SELF: FRONT DRESS LENGTH FROM NECK SEAM AT CF</t>
  </si>
  <si>
    <t>面布：前衣长，从领缝</t>
  </si>
  <si>
    <t>SELF: BACK DRESS LENGTH AT CB FROM NECK EDGE</t>
  </si>
  <si>
    <t>面布：后中衣长，从领边量</t>
  </si>
  <si>
    <t>SELF: FRONT DRESS LENGTH FROM CF NECK SEAM TO DIAGONAL SEAM</t>
  </si>
  <si>
    <t>面布：前衣长，从前中领边量到下腰斜缝</t>
  </si>
  <si>
    <t>SELF: BACK DRESS LENGTH AT CB TO DIAGONAL SEAM</t>
  </si>
  <si>
    <t>面布：后中衣长，从领边量到下腰斜缝</t>
  </si>
  <si>
    <t>LINING: FRONT DRESS LENGTH FROM CF NECK SEAM TO DIAGONAL SEAM</t>
  </si>
  <si>
    <t>里布：前衣长，从前中领边量到下腰斜缝</t>
  </si>
  <si>
    <t>LINING: BACK DRESS LENGTH AT CB TO DIAGONAL SEAM</t>
  </si>
  <si>
    <t>里布：后中衣长，从领边量到下腰斜缝</t>
  </si>
  <si>
    <t>BODY WIDTH</t>
  </si>
  <si>
    <t>CHEST WIDTH 3 3/8" DOWN FROM CF NECK DROP STRAIGHTAT NATURAL SIDE SEAM FOLD - STRAIGHT</t>
  </si>
  <si>
    <t>胸围，前中领底下3 3/8“量</t>
  </si>
  <si>
    <t>WAIST WIDTH 10 1/4" DOWN FROM CF NECK DROP STRAIGHT</t>
  </si>
  <si>
    <r>
      <rPr>
        <sz val="11"/>
        <rFont val="宋体"/>
        <charset val="134"/>
      </rPr>
      <t>腰围，前中领底下</t>
    </r>
    <r>
      <rPr>
        <sz val="11"/>
        <rFont val="Calibri"/>
        <charset val="134"/>
      </rPr>
      <t>10 1/4“</t>
    </r>
    <r>
      <rPr>
        <sz val="11"/>
        <rFont val="宋体"/>
        <charset val="134"/>
      </rPr>
      <t>，</t>
    </r>
  </si>
  <si>
    <t>HIP WIDTH 18 3/4" DOWN FROM CF NECKDROP STRAIGHT</t>
  </si>
  <si>
    <r>
      <rPr>
        <sz val="11"/>
        <rFont val="宋体"/>
        <charset val="134"/>
      </rPr>
      <t>臀围，前中领底下</t>
    </r>
    <r>
      <rPr>
        <sz val="11"/>
        <rFont val="Calibri"/>
        <charset val="134"/>
      </rPr>
      <t>18 3/4“</t>
    </r>
    <r>
      <rPr>
        <sz val="11"/>
        <rFont val="宋体"/>
        <charset val="134"/>
      </rPr>
      <t>，</t>
    </r>
  </si>
  <si>
    <t>SWEEP SKIRT STRAIGHT - SLIT EDGES ALIGNED, FOLD TO SLIT EDGE (SELF)</t>
  </si>
  <si>
    <t>面布摆围度直量</t>
  </si>
  <si>
    <t>SWEEP SKIRT STRAIGHT - SLIT EDGES ALIGNED, FOLD TO SLIT EDGE (LINING)</t>
  </si>
  <si>
    <t>里布摆围度直量</t>
  </si>
  <si>
    <t>NECK SLIT LENGTH FRON TAB SEAM</t>
  </si>
  <si>
    <t>前领开口缝长</t>
  </si>
  <si>
    <t>DETAILS</t>
  </si>
  <si>
    <t>DROPPED WAIST SEAM PLMNT FROM ARMHOLE AT WL SIDE FROM NATURAL SS FOLD</t>
  </si>
  <si>
    <t>穿着左侧侧缝长</t>
  </si>
  <si>
    <t>DROPPED WAIST SEAM PLMNT FROM WRMHOLE AT WR SIDE FROM NATURAL SS FOLD</t>
  </si>
  <si>
    <t>穿着右侧侧缝长</t>
  </si>
  <si>
    <t>NECK BUTTON TAB LENGTH</t>
  </si>
  <si>
    <t>上领带长</t>
  </si>
  <si>
    <t>NECK BUTTON LOOP TAB LENGTH</t>
  </si>
  <si>
    <t>下领带长含舌头</t>
  </si>
  <si>
    <t>NECK BUTTON TAB WIDTH</t>
  </si>
  <si>
    <t>领带宽</t>
  </si>
  <si>
    <t>SLIT HEIGHT</t>
  </si>
  <si>
    <t>开叉长</t>
  </si>
  <si>
    <t>HEM HEIGHT</t>
  </si>
  <si>
    <t>卷边宽</t>
  </si>
  <si>
    <t>前袖笼长</t>
  </si>
  <si>
    <t>后袖笼长</t>
  </si>
  <si>
    <t>BG7154</t>
  </si>
  <si>
    <t>BRAND:</t>
  </si>
  <si>
    <t>LEAD DESIGNER:</t>
  </si>
  <si>
    <t>STYLE NUMBER:</t>
  </si>
  <si>
    <t>TECH DESIGNER/PM:</t>
  </si>
  <si>
    <t>NO</t>
  </si>
  <si>
    <t>0X-3X</t>
  </si>
  <si>
    <t>SAMPLE SIZE:1X</t>
  </si>
  <si>
    <t>TBD</t>
  </si>
  <si>
    <t>POINT OF MEASURE
(TOTAL CIRCUMFERENCE)</t>
  </si>
  <si>
    <t>0X</t>
  </si>
  <si>
    <t>1X</t>
  </si>
  <si>
    <t>2X</t>
  </si>
  <si>
    <t>3X</t>
  </si>
  <si>
    <r>
      <rPr>
        <b/>
        <sz val="10"/>
        <rFont val="Calibri"/>
        <charset val="134"/>
      </rPr>
      <t>SELF</t>
    </r>
    <r>
      <rPr>
        <sz val="10"/>
        <rFont val="Calibri"/>
        <charset val="134"/>
      </rPr>
      <t>: FRONT DRESS LENGTH FROM NECK SEAM AT CF</t>
    </r>
  </si>
  <si>
    <t>CHEST CIRCUMFERENCE 5" DOWN FROM CF NECK DROP</t>
  </si>
  <si>
    <t>胸围，前中领底下5“，</t>
  </si>
  <si>
    <t>WAIST CIRCUMFERENCE 12" DOWN FROM CF NECK DROP</t>
  </si>
  <si>
    <r>
      <rPr>
        <sz val="12"/>
        <rFont val="宋体"/>
        <charset val="134"/>
      </rPr>
      <t>腰围，前中领底下</t>
    </r>
    <r>
      <rPr>
        <sz val="12"/>
        <rFont val="Calibri"/>
        <charset val="134"/>
      </rPr>
      <t>12“</t>
    </r>
    <r>
      <rPr>
        <sz val="12"/>
        <rFont val="宋体"/>
        <charset val="134"/>
      </rPr>
      <t>，</t>
    </r>
  </si>
  <si>
    <t>HIP CIRCUMFERENCE 21 1/2" DOWN FROM CF NECKDROP</t>
  </si>
  <si>
    <r>
      <rPr>
        <sz val="12"/>
        <rFont val="宋体"/>
        <charset val="134"/>
      </rPr>
      <t>臀围，前中领底下</t>
    </r>
    <r>
      <rPr>
        <sz val="12"/>
        <rFont val="Calibri"/>
        <charset val="134"/>
      </rPr>
      <t>21 1/2“</t>
    </r>
    <r>
      <rPr>
        <sz val="12"/>
        <rFont val="宋体"/>
        <charset val="134"/>
      </rPr>
      <t>，</t>
    </r>
  </si>
  <si>
    <r>
      <rPr>
        <sz val="10"/>
        <color theme="1"/>
        <rFont val="Calibri"/>
        <charset val="134"/>
      </rPr>
      <t>SWEEP SKIRT STRAIGHT - SLIT EDGES ALIGNED, FOLD TO SLIT EDGE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</t>
    </r>
  </si>
  <si>
    <r>
      <rPr>
        <sz val="10"/>
        <color theme="1"/>
        <rFont val="Calibri"/>
        <charset val="134"/>
      </rPr>
      <t>SWEEP SKIRT STRAIGHT - SLIT EDGES ALIGNED, FOLD TO SLIT EDGE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</t>
    </r>
  </si>
  <si>
    <t>领叉长，由带子的缝量</t>
  </si>
  <si>
    <t xml:space="preserve">DROPPED WAIST SEAM PLMNT FROM WL AH </t>
  </si>
  <si>
    <t>穿着左侧下腰接缝位置，左侧腋下量</t>
  </si>
  <si>
    <t xml:space="preserve">DROPPED WAIST SEAM PLMNT FROM WR AH </t>
  </si>
  <si>
    <t>穿着右侧下腰接缝位置，右侧腋下量</t>
  </si>
  <si>
    <t>COMMENTS</t>
  </si>
  <si>
    <t>(CORE POM'S)</t>
  </si>
  <si>
    <t xml:space="preserve">FULL LENGTH - TOTAL BODY LENGTH </t>
  </si>
  <si>
    <t>FRONT BODY LENGTH - FROM HPS TO HEM</t>
  </si>
  <si>
    <t>TOP BODICE LENGTH - HPS TO WAIST SEAM</t>
  </si>
  <si>
    <t>NOTE: PLEASE REVISE ALL YELLOW HIGHLIGHTED POINTS</t>
  </si>
  <si>
    <t>NOTE: MEASURED SPECS IN BOLD RED ARE OUT OF TOLERANCE AND NEED TO BE BROUGHT BACK TO SPEC</t>
  </si>
  <si>
    <t xml:space="preserve">NOTE: NEW POMS ARE IN BOLD RED </t>
  </si>
  <si>
    <t>CF LENGTH - FULL LENGTH CF NECKLINE TO HEM - (FULL LENGTH)</t>
  </si>
  <si>
    <t>CF ZIPPER LENGTH LENGTH - FOR JKTS &amp; PANTS</t>
  </si>
  <si>
    <t>SS ZIPPER LENGTH LENGTH - FOR DRESSES &amp; SKIRTS</t>
  </si>
  <si>
    <t>CB BODICE LENGTH - CB NECKLINE TO WAIST SEAM</t>
  </si>
  <si>
    <t xml:space="preserve">CB SKIRT LENGTH - WAIST SEAM TO HEM </t>
  </si>
  <si>
    <t>ZIPPER LENGTH</t>
  </si>
  <si>
    <t>ADJUSTABLE LENGTH OF SHOULDER STRAP (2" STANDARD FOR REG/ SIZE SMALL)</t>
  </si>
  <si>
    <t>SHOULDER STRAP WIDTH (1/4" STANDARD FOR REG/SIZE SMALL)</t>
  </si>
  <si>
    <t>DETACHABLE SHOULDER STRAP LENGTH</t>
  </si>
  <si>
    <t>FRONT TOP NECK EDGE ALONG TOP EDGE - FRONT ONLY (SIDE SEAM TO SIDE SEAM)</t>
  </si>
  <si>
    <t>BACK TOP NECK EDGE ALONG TOP EDGE - BACK ONLY  (SIDE SEAM TO SIDE SEAM)</t>
  </si>
  <si>
    <t>OVERBUST ALONG TOP EDGE - TOTAL CIRCUMFERENCE</t>
  </si>
  <si>
    <t xml:space="preserve">BUST CIRC. - 1" BELOW A/H </t>
  </si>
  <si>
    <t xml:space="preserve">BUST CIRC. - 1" BELOW A/H (SIDE SEAMS ALIGNED, CB TO CF) </t>
  </si>
  <si>
    <t>UNDER BUST CIRC. - 3 1/2" BELOW AH</t>
  </si>
  <si>
    <t>WAIST CIRC. - 6" BELOW A/H (OR 17" BLW HPS)</t>
  </si>
  <si>
    <t>HIGH HIP CIRC. - 4" BELOW WAIST</t>
  </si>
  <si>
    <t>HIGH HIP 5" BLW WAIST</t>
  </si>
  <si>
    <t>LOW HIP CIRC. - 8" BELOW WAIST</t>
  </si>
  <si>
    <t>SWEEP STRAIGHT/ OR ALONG EDGE</t>
  </si>
  <si>
    <t>ACROSS FRONT -5" FROM HPS</t>
  </si>
  <si>
    <t>ACROSS BACK - 5" FROM HPS</t>
  </si>
  <si>
    <t>ACROSS SHOULDER A/H SEAM TO A/H SEAM</t>
  </si>
  <si>
    <t>SHOULDER WIDTH (NARROW STRAP) NECK SEAM TO SHOULDER EDGE ONE SIDE</t>
  </si>
  <si>
    <t>SHOULDER WIDTH (WIDER) NECK SEAM TO SHOULDER EDGE ONE SIDE</t>
  </si>
  <si>
    <t>NECK WIDTH- NECK EDGE TO EDGE</t>
  </si>
  <si>
    <t>NECK WIDTH- NECK SEAM TO SEAM</t>
  </si>
  <si>
    <t>SHOULDER SLOPE FROM HPS</t>
  </si>
  <si>
    <t>STRAP WIDTH</t>
  </si>
  <si>
    <t>BACK TOP EDGE WIDTH (W/ GRIPPER TAPE) - SS TO CB</t>
  </si>
  <si>
    <t>SHOULDER SEAM FORWARD</t>
  </si>
  <si>
    <t>BACK NECK DROP - BACK HPS TO CB NECKLINE</t>
  </si>
  <si>
    <t>NECK DROP - BACK (LOW DROP) HPS TO CB NECKLINE</t>
  </si>
  <si>
    <t>FRONT NECK DROP - FRONT HPS TO CF NECKLINE</t>
  </si>
  <si>
    <t>(VARIABLE POM'S)</t>
  </si>
  <si>
    <t xml:space="preserve">BUST CUP WIDTH </t>
  </si>
  <si>
    <t>BUST CUP HEIGHT</t>
  </si>
  <si>
    <t>LINING LENGTH - SHORTER THAN SHELL</t>
  </si>
  <si>
    <t>FRONT STRAP PLACEMENT - FROM SIDE SEAM</t>
  </si>
  <si>
    <t>BACK STRAP PLACEMENT - FROM SIDE SEAM</t>
  </si>
  <si>
    <t>BACK STRAP DISTANCE - STRAIGHT ACROSS</t>
  </si>
  <si>
    <t>(STRAPLESS / TUBE)</t>
  </si>
  <si>
    <t>BUST CIRC. - 1" BLW A/H</t>
  </si>
  <si>
    <t>WAIST CIRC. - 6" BLW A/H</t>
  </si>
  <si>
    <t>HIGH HIP CIRC. - 11" BLW A/H</t>
  </si>
  <si>
    <t>LOW HIP CIRC. - 15" BLW A/H</t>
  </si>
  <si>
    <t>(TANK OR SLEEVELESS)</t>
  </si>
  <si>
    <t xml:space="preserve">A/H DROP </t>
  </si>
  <si>
    <t>FRONT A/H CURVE - ALONG CURVE</t>
  </si>
  <si>
    <t>BACK A/H CURVE - ALONG CURVE</t>
  </si>
  <si>
    <t>FCTY GRADE</t>
  </si>
  <si>
    <t>(SET-IN SLEEVE)</t>
  </si>
  <si>
    <t>A/H STRAIGHT</t>
  </si>
  <si>
    <t>A/H CIRCUMFERENCE</t>
  </si>
  <si>
    <t>FRONT POCKET LENGTH</t>
  </si>
  <si>
    <t>FRONT POCKET OPENING</t>
  </si>
  <si>
    <t>BACK WELT POCKET WIDTH</t>
  </si>
  <si>
    <t>(SLEEVE)</t>
  </si>
  <si>
    <t>COLLAR STAND HEIGHT AT CB</t>
  </si>
  <si>
    <t>COLLAR HEIGHT HEIGHT AT CB</t>
  </si>
  <si>
    <t>COLLAR LENGTH POINT TO POINT</t>
  </si>
  <si>
    <t>ACROSS SLEEVE CAP 3 1/2" DOWN FROM SEAM</t>
  </si>
  <si>
    <t>FRONT ARMHOLE ALONG SEAM CURVE</t>
  </si>
  <si>
    <t>BACK ARMHOLE ALONG SEAM CURVE</t>
  </si>
  <si>
    <t>ARMHOLE - TOTAL ALONG SEAM CURVE</t>
  </si>
  <si>
    <t>ARMHOLE -DROP HPS TO UA/- STRAIGHT</t>
  </si>
  <si>
    <t>BICEP - 1" BELOW ARMHOLE</t>
  </si>
  <si>
    <t>ELBOW - 8" BELOW ARMHOLE</t>
  </si>
  <si>
    <t>SLEEVE OPENING ALONG BOTTOM EDGE</t>
  </si>
  <si>
    <t>SLEEVE LENGTH- (LONG) FROM SLEEVE SEAM TO HEM</t>
  </si>
  <si>
    <t>SLEEVE LENGTH- (SHORT) FROM SLEEVE SEAM TO HEM</t>
  </si>
  <si>
    <t>SLEEVE LENGTH- 3 PT- ( LONG) FROM CB NK TO CUFF HEM</t>
  </si>
  <si>
    <t>SLEEVE INSEAM FROM UNDERARM TO HEM</t>
  </si>
  <si>
    <t>CUFF HEIGHT SEAM TO EDGE</t>
  </si>
  <si>
    <t>POCKET WIDTH - EDGE TO EDGE</t>
  </si>
  <si>
    <t>POCKET LENGTH - AT CENTER, EDGE TO EDGE</t>
  </si>
  <si>
    <t xml:space="preserve">POCKET POSITION FROM THE WAIST JOIN SEAM </t>
  </si>
  <si>
    <t>BELT WIDTH</t>
  </si>
  <si>
    <t xml:space="preserve">BELT LENGTH </t>
  </si>
  <si>
    <t>WAISTBAND WIDTH</t>
  </si>
  <si>
    <t>BELT LOOP WIDTH</t>
  </si>
  <si>
    <t>BELTLOOP LENGTH</t>
  </si>
  <si>
    <t>WAISTBAND CIRCUMFERENCE AT TOP EDGE</t>
  </si>
  <si>
    <t>(PANTS/SHORTS)</t>
  </si>
  <si>
    <t>HIGH HIP 4" BLW WAIST</t>
  </si>
  <si>
    <t>LOW HIP 8" BLW WAIST - 3PT MEASUREMENT</t>
  </si>
  <si>
    <t>THIGH 1" BELOW CROTCH</t>
  </si>
  <si>
    <t>MID THIGH 6" BELOW CROTCH</t>
  </si>
  <si>
    <t>KNEE 12" BELOW CROTCH</t>
  </si>
  <si>
    <t>CALF 18" BELOW CROTCH</t>
  </si>
  <si>
    <t>LEG OPENING AT HEM</t>
  </si>
  <si>
    <t>INSEAM  - CROTCH POINT TO HEM</t>
  </si>
  <si>
    <t>FRONT RISE - TOP EDGE TO CROTCH POINT ALONG CURVE</t>
  </si>
  <si>
    <t>BACK RISE - TOP EDGE TO CROTCH POINT ALONG CURVE</t>
  </si>
  <si>
    <t>FLY WIDTH STITCHING LINE TO CF EDGE</t>
  </si>
  <si>
    <t>PANT ZIPPER LENGTH TOP OF PULL TO END INSET</t>
  </si>
  <si>
    <t>PATTERN CARD PAGE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</si>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</sst>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#\ ?/?;\-?/?;0"/>
    <numFmt numFmtId="181" formatCode="#\ ??/??"/>
    <numFmt numFmtId="182" formatCode="0.00_ "/>
  </numFmts>
  <fonts count="111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sz val="10"/>
      <name val="Calibri"/>
      <charset val="134"/>
    </font>
    <font>
      <b/>
      <sz val="10"/>
      <color rgb="FFFF0000"/>
      <name val="Calibri"/>
      <charset val="134"/>
    </font>
    <font>
      <b/>
      <sz val="10"/>
      <name val="Calibri"/>
      <charset val="134"/>
    </font>
    <font>
      <b/>
      <sz val="15"/>
      <color rgb="FF00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b/>
      <sz val="12"/>
      <color rgb="FF000000"/>
      <name val="Arial"/>
      <charset val="134"/>
      <scheme val="minor"/>
    </font>
    <font>
      <sz val="12"/>
      <name val="Arial"/>
      <charset val="134"/>
      <scheme val="minor"/>
    </font>
    <font>
      <sz val="12"/>
      <name val="宋体"/>
      <charset val="134"/>
    </font>
    <font>
      <sz val="12"/>
      <color rgb="FF000000"/>
      <name val="Arial"/>
      <charset val="134"/>
      <scheme val="minor"/>
    </font>
    <font>
      <b/>
      <sz val="12"/>
      <name val="Arial"/>
      <charset val="134"/>
      <scheme val="minor"/>
    </font>
    <font>
      <b/>
      <sz val="12"/>
      <color theme="1"/>
      <name val="Arial"/>
      <charset val="134"/>
      <scheme val="minor"/>
    </font>
    <font>
      <sz val="12"/>
      <name val="Calibri"/>
      <charset val="134"/>
    </font>
    <font>
      <sz val="12"/>
      <color rgb="FF000000"/>
      <name val="Calibri"/>
      <charset val="134"/>
    </font>
    <font>
      <sz val="12"/>
      <color theme="1"/>
      <name val="Calibri"/>
      <charset val="134"/>
    </font>
    <font>
      <sz val="12"/>
      <color theme="1"/>
      <name val="Arial"/>
      <charset val="134"/>
      <scheme val="minor"/>
    </font>
    <font>
      <sz val="14"/>
      <color theme="1"/>
      <name val="Arial"/>
      <charset val="134"/>
      <scheme val="minor"/>
    </font>
    <font>
      <b/>
      <sz val="11"/>
      <color rgb="FF000000"/>
      <name val="Calibri"/>
      <charset val="134"/>
    </font>
    <font>
      <sz val="14"/>
      <color theme="2"/>
      <name val="Calibri"/>
      <charset val="134"/>
    </font>
    <font>
      <sz val="14"/>
      <color rgb="FF000000"/>
      <name val="Calibri"/>
      <charset val="134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sz val="14"/>
      <name val="Calibri"/>
      <charset val="134"/>
    </font>
    <font>
      <sz val="11"/>
      <name val="宋体"/>
      <charset val="134"/>
    </font>
    <font>
      <sz val="14"/>
      <color rgb="FFFF0000"/>
      <name val="Calibri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color theme="1"/>
      <name val="Calibri"/>
      <charset val="134"/>
    </font>
    <font>
      <b/>
      <sz val="7"/>
      <color rgb="FF000000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3" fillId="26" borderId="95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96" applyNumberFormat="0" applyFill="0" applyAlignment="0" applyProtection="0">
      <alignment vertical="center"/>
    </xf>
    <xf numFmtId="0" fontId="98" fillId="0" borderId="96" applyNumberFormat="0" applyFill="0" applyAlignment="0" applyProtection="0">
      <alignment vertical="center"/>
    </xf>
    <xf numFmtId="0" fontId="99" fillId="0" borderId="9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27" borderId="98" applyNumberFormat="0" applyAlignment="0" applyProtection="0">
      <alignment vertical="center"/>
    </xf>
    <xf numFmtId="0" fontId="101" fillId="28" borderId="99" applyNumberFormat="0" applyAlignment="0" applyProtection="0">
      <alignment vertical="center"/>
    </xf>
    <xf numFmtId="0" fontId="102" fillId="28" borderId="98" applyNumberFormat="0" applyAlignment="0" applyProtection="0">
      <alignment vertical="center"/>
    </xf>
    <xf numFmtId="0" fontId="103" fillId="29" borderId="100" applyNumberFormat="0" applyAlignment="0" applyProtection="0">
      <alignment vertical="center"/>
    </xf>
    <xf numFmtId="0" fontId="104" fillId="0" borderId="101" applyNumberFormat="0" applyFill="0" applyAlignment="0" applyProtection="0">
      <alignment vertical="center"/>
    </xf>
    <xf numFmtId="0" fontId="105" fillId="0" borderId="102" applyNumberFormat="0" applyFill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8" fillId="32" borderId="0" applyNumberFormat="0" applyBorder="0" applyAlignment="0" applyProtection="0">
      <alignment vertical="center"/>
    </xf>
    <xf numFmtId="0" fontId="109" fillId="33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10" fillId="37" borderId="0" applyNumberFormat="0" applyBorder="0" applyAlignment="0" applyProtection="0">
      <alignment vertical="center"/>
    </xf>
    <xf numFmtId="0" fontId="110" fillId="38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10" fillId="11" borderId="0" applyNumberFormat="0" applyBorder="0" applyAlignment="0" applyProtection="0">
      <alignment vertical="center"/>
    </xf>
    <xf numFmtId="0" fontId="110" fillId="40" borderId="0" applyNumberFormat="0" applyBorder="0" applyAlignment="0" applyProtection="0">
      <alignment vertical="center"/>
    </xf>
    <xf numFmtId="0" fontId="109" fillId="41" borderId="0" applyNumberFormat="0" applyBorder="0" applyAlignment="0" applyProtection="0">
      <alignment vertical="center"/>
    </xf>
    <xf numFmtId="0" fontId="109" fillId="42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43" borderId="0" applyNumberFormat="0" applyBorder="0" applyAlignment="0" applyProtection="0">
      <alignment vertical="center"/>
    </xf>
    <xf numFmtId="0" fontId="109" fillId="44" borderId="0" applyNumberFormat="0" applyBorder="0" applyAlignment="0" applyProtection="0">
      <alignment vertical="center"/>
    </xf>
    <xf numFmtId="0" fontId="109" fillId="45" borderId="0" applyNumberFormat="0" applyBorder="0" applyAlignment="0" applyProtection="0">
      <alignment vertical="center"/>
    </xf>
    <xf numFmtId="0" fontId="110" fillId="46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09" fillId="47" borderId="0" applyNumberFormat="0" applyBorder="0" applyAlignment="0" applyProtection="0">
      <alignment vertical="center"/>
    </xf>
    <xf numFmtId="0" fontId="109" fillId="48" borderId="0" applyNumberFormat="0" applyBorder="0" applyAlignment="0" applyProtection="0">
      <alignment vertical="center"/>
    </xf>
    <xf numFmtId="0" fontId="110" fillId="49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09" fillId="50" borderId="0" applyNumberFormat="0" applyBorder="0" applyAlignment="0" applyProtection="0">
      <alignment vertical="center"/>
    </xf>
    <xf numFmtId="0" fontId="91" fillId="0" borderId="0"/>
    <xf numFmtId="0" fontId="0" fillId="0" borderId="0"/>
    <xf numFmtId="0" fontId="0" fillId="0" borderId="0"/>
    <xf numFmtId="0" fontId="72" fillId="0" borderId="0"/>
    <xf numFmtId="0" fontId="43" fillId="0" borderId="0"/>
    <xf numFmtId="0" fontId="43" fillId="0" borderId="0"/>
    <xf numFmtId="0" fontId="0" fillId="0" borderId="0"/>
    <xf numFmtId="0" fontId="72" fillId="0" borderId="0"/>
    <xf numFmtId="0" fontId="72" fillId="0" borderId="0"/>
    <xf numFmtId="0" fontId="0" fillId="0" borderId="0"/>
    <xf numFmtId="0" fontId="90" fillId="0" borderId="0"/>
    <xf numFmtId="0" fontId="0" fillId="0" borderId="0"/>
    <xf numFmtId="0" fontId="0" fillId="0" borderId="0"/>
  </cellStyleXfs>
  <cellXfs count="649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61"/>
    <xf numFmtId="0" fontId="0" fillId="0" borderId="0" xfId="58"/>
    <xf numFmtId="0" fontId="43" fillId="0" borderId="0" xfId="53"/>
    <xf numFmtId="0" fontId="44" fillId="0" borderId="53" xfId="53" applyFont="1" applyBorder="1" applyAlignment="1">
      <alignment horizontal="center" vertical="center"/>
    </xf>
    <xf numFmtId="0" fontId="45" fillId="0" borderId="47" xfId="53" applyFont="1" applyBorder="1"/>
    <xf numFmtId="0" fontId="45" fillId="0" borderId="48" xfId="53" applyFont="1" applyBorder="1"/>
    <xf numFmtId="0" fontId="46" fillId="18" borderId="53" xfId="53" applyFont="1" applyFill="1" applyBorder="1" applyAlignment="1">
      <alignment horizontal="center" vertical="center"/>
    </xf>
    <xf numFmtId="0" fontId="47" fillId="2" borderId="65" xfId="53" applyFont="1" applyFill="1" applyBorder="1" applyAlignment="1">
      <alignment horizontal="right" vertical="center"/>
    </xf>
    <xf numFmtId="0" fontId="45" fillId="0" borderId="15" xfId="53" applyFont="1" applyBorder="1"/>
    <xf numFmtId="0" fontId="48" fillId="0" borderId="60" xfId="53" applyFont="1" applyBorder="1" applyAlignment="1">
      <alignment vertical="center"/>
    </xf>
    <xf numFmtId="0" fontId="47" fillId="2" borderId="14" xfId="53" applyFont="1" applyFill="1" applyBorder="1" applyAlignment="1">
      <alignment horizontal="right" vertical="center"/>
    </xf>
    <xf numFmtId="0" fontId="48" fillId="0" borderId="14" xfId="53" applyFont="1" applyBorder="1" applyAlignment="1">
      <alignment horizontal="left" vertical="center"/>
    </xf>
    <xf numFmtId="0" fontId="49" fillId="0" borderId="13" xfId="53" applyFont="1" applyBorder="1"/>
    <xf numFmtId="176" fontId="48" fillId="19" borderId="66" xfId="53" applyNumberFormat="1" applyFont="1" applyFill="1" applyBorder="1" applyAlignment="1">
      <alignment horizontal="center" vertical="center"/>
    </xf>
    <xf numFmtId="0" fontId="45" fillId="0" borderId="0" xfId="53" applyFont="1"/>
    <xf numFmtId="0" fontId="47" fillId="2" borderId="67" xfId="53" applyFont="1" applyFill="1" applyBorder="1" applyAlignment="1">
      <alignment horizontal="right" vertical="center"/>
    </xf>
    <xf numFmtId="14" fontId="48" fillId="0" borderId="57" xfId="53" applyNumberFormat="1" applyFont="1" applyBorder="1" applyAlignment="1">
      <alignment horizontal="left" vertical="center"/>
    </xf>
    <xf numFmtId="0" fontId="47" fillId="2" borderId="53" xfId="53" applyFont="1" applyFill="1" applyBorder="1" applyAlignment="1">
      <alignment horizontal="right" vertical="center"/>
    </xf>
    <xf numFmtId="0" fontId="48" fillId="0" borderId="53" xfId="53" applyFont="1" applyBorder="1" applyAlignment="1">
      <alignment horizontal="left" vertical="center"/>
    </xf>
    <xf numFmtId="0" fontId="49" fillId="0" borderId="48" xfId="53" applyFont="1" applyBorder="1"/>
    <xf numFmtId="0" fontId="45" fillId="0" borderId="66" xfId="53" applyFont="1" applyBorder="1"/>
    <xf numFmtId="0" fontId="47" fillId="2" borderId="68" xfId="53" applyFont="1" applyFill="1" applyBorder="1" applyAlignment="1">
      <alignment horizontal="right" vertical="center" wrapText="1"/>
    </xf>
    <xf numFmtId="0" fontId="45" fillId="0" borderId="68" xfId="53" applyFont="1" applyBorder="1" applyAlignment="1">
      <alignment wrapText="1"/>
    </xf>
    <xf numFmtId="0" fontId="0" fillId="0" borderId="68" xfId="0" applyBorder="1" applyAlignment="1">
      <alignment wrapText="1"/>
    </xf>
    <xf numFmtId="0" fontId="0" fillId="0" borderId="68" xfId="0" applyBorder="1"/>
    <xf numFmtId="0" fontId="0" fillId="0" borderId="0" xfId="0" applyBorder="1" applyAlignment="1">
      <alignment wrapText="1"/>
    </xf>
    <xf numFmtId="0" fontId="45" fillId="0" borderId="14" xfId="53" applyFont="1" applyBorder="1"/>
    <xf numFmtId="0" fontId="50" fillId="20" borderId="56" xfId="53" applyFont="1" applyFill="1" applyBorder="1" applyAlignment="1">
      <alignment horizontal="center" vertical="center" wrapText="1"/>
    </xf>
    <xf numFmtId="0" fontId="50" fillId="0" borderId="56" xfId="53" applyFont="1" applyBorder="1" applyAlignment="1">
      <alignment horizontal="center" vertical="center" wrapText="1"/>
    </xf>
    <xf numFmtId="0" fontId="0" fillId="0" borderId="15" xfId="0" applyBorder="1"/>
    <xf numFmtId="0" fontId="45" fillId="0" borderId="60" xfId="53" applyFont="1" applyBorder="1"/>
    <xf numFmtId="0" fontId="51" fillId="0" borderId="53" xfId="53" applyFont="1" applyBorder="1" applyAlignment="1">
      <alignment horizontal="center"/>
    </xf>
    <xf numFmtId="0" fontId="51" fillId="0" borderId="47" xfId="53" applyFont="1" applyBorder="1" applyAlignment="1">
      <alignment horizontal="center"/>
    </xf>
    <xf numFmtId="0" fontId="51" fillId="0" borderId="48" xfId="53" applyFont="1" applyBorder="1" applyAlignment="1">
      <alignment horizontal="center"/>
    </xf>
    <xf numFmtId="179" fontId="52" fillId="0" borderId="57" xfId="53" applyNumberFormat="1" applyFont="1" applyBorder="1" applyAlignment="1">
      <alignment horizontal="center"/>
    </xf>
    <xf numFmtId="178" fontId="48" fillId="0" borderId="57" xfId="53" applyNumberFormat="1" applyFont="1" applyBorder="1" applyAlignment="1">
      <alignment horizontal="center" wrapText="1"/>
    </xf>
    <xf numFmtId="179" fontId="52" fillId="0" borderId="60" xfId="53" applyNumberFormat="1" applyFont="1" applyBorder="1" applyAlignment="1">
      <alignment horizontal="center"/>
    </xf>
    <xf numFmtId="0" fontId="47" fillId="0" borderId="53" xfId="58" applyFont="1" applyBorder="1" applyAlignment="1">
      <alignment horizontal="left"/>
    </xf>
    <xf numFmtId="0" fontId="47" fillId="0" borderId="47" xfId="58" applyFont="1" applyBorder="1" applyAlignment="1">
      <alignment horizontal="left"/>
    </xf>
    <xf numFmtId="0" fontId="47" fillId="0" borderId="48" xfId="58" applyFont="1" applyBorder="1" applyAlignment="1">
      <alignment horizontal="left"/>
    </xf>
    <xf numFmtId="179" fontId="52" fillId="0" borderId="60" xfId="53" applyNumberFormat="1" applyFont="1" applyBorder="1" applyAlignment="1">
      <alignment horizontal="center" wrapText="1"/>
    </xf>
    <xf numFmtId="178" fontId="48" fillId="0" borderId="48" xfId="53" applyNumberFormat="1" applyFont="1" applyBorder="1" applyAlignment="1">
      <alignment horizontal="center" wrapText="1"/>
    </xf>
    <xf numFmtId="0" fontId="48" fillId="0" borderId="53" xfId="53" applyFont="1" applyBorder="1" applyAlignment="1">
      <alignment horizontal="left"/>
    </xf>
    <xf numFmtId="0" fontId="48" fillId="0" borderId="47" xfId="53" applyFont="1" applyBorder="1" applyAlignment="1">
      <alignment horizontal="left"/>
    </xf>
    <xf numFmtId="0" fontId="48" fillId="0" borderId="48" xfId="53" applyFont="1" applyBorder="1" applyAlignment="1">
      <alignment horizontal="left"/>
    </xf>
    <xf numFmtId="180" fontId="52" fillId="0" borderId="57" xfId="53" applyNumberFormat="1" applyFont="1" applyBorder="1" applyAlignment="1">
      <alignment horizontal="center" wrapText="1"/>
    </xf>
    <xf numFmtId="49" fontId="48" fillId="0" borderId="57" xfId="53" applyNumberFormat="1" applyFont="1" applyBorder="1" applyAlignment="1">
      <alignment horizontal="center" wrapText="1"/>
    </xf>
    <xf numFmtId="180" fontId="53" fillId="5" borderId="48" xfId="53" applyNumberFormat="1" applyFont="1" applyFill="1" applyBorder="1" applyAlignment="1">
      <alignment horizontal="center" wrapText="1"/>
    </xf>
    <xf numFmtId="178" fontId="52" fillId="5" borderId="60" xfId="53" applyNumberFormat="1" applyFont="1" applyFill="1" applyBorder="1" applyAlignment="1">
      <alignment horizontal="center" wrapText="1"/>
    </xf>
    <xf numFmtId="180" fontId="53" fillId="0" borderId="57" xfId="53" applyNumberFormat="1" applyFont="1" applyBorder="1" applyAlignment="1">
      <alignment horizontal="center" wrapText="1"/>
    </xf>
    <xf numFmtId="180" fontId="53" fillId="0" borderId="48" xfId="53" applyNumberFormat="1" applyFont="1" applyBorder="1" applyAlignment="1">
      <alignment horizontal="center" wrapText="1"/>
    </xf>
    <xf numFmtId="0" fontId="48" fillId="0" borderId="68" xfId="53" applyFont="1" applyBorder="1" applyAlignment="1">
      <alignment horizontal="left"/>
    </xf>
    <xf numFmtId="0" fontId="48" fillId="0" borderId="62" xfId="53" applyFont="1" applyBorder="1" applyAlignment="1">
      <alignment horizontal="left"/>
    </xf>
    <xf numFmtId="178" fontId="52" fillId="5" borderId="56" xfId="53" applyNumberFormat="1" applyFont="1" applyFill="1" applyBorder="1" applyAlignment="1">
      <alignment horizontal="center" wrapText="1"/>
    </xf>
    <xf numFmtId="180" fontId="53" fillId="0" borderId="62" xfId="53" applyNumberFormat="1" applyFont="1" applyBorder="1" applyAlignment="1">
      <alignment horizontal="center" wrapText="1"/>
    </xf>
    <xf numFmtId="0" fontId="48" fillId="7" borderId="18" xfId="61" applyFont="1" applyFill="1" applyBorder="1" applyAlignment="1">
      <alignment horizontal="left" vertical="center"/>
    </xf>
    <xf numFmtId="0" fontId="54" fillId="0" borderId="19" xfId="61" applyFont="1" applyBorder="1" applyAlignment="1">
      <alignment horizontal="left" wrapText="1"/>
    </xf>
    <xf numFmtId="0" fontId="55" fillId="0" borderId="34" xfId="61" applyFont="1" applyBorder="1" applyAlignment="1">
      <alignment horizontal="left" vertical="center"/>
    </xf>
    <xf numFmtId="0" fontId="56" fillId="0" borderId="45" xfId="61" applyFont="1" applyBorder="1"/>
    <xf numFmtId="0" fontId="56" fillId="0" borderId="34" xfId="61" applyFont="1" applyBorder="1"/>
    <xf numFmtId="181" fontId="52" fillId="0" borderId="60" xfId="53" applyNumberFormat="1" applyFont="1" applyBorder="1" applyAlignment="1">
      <alignment horizontal="center" wrapText="1"/>
    </xf>
    <xf numFmtId="180" fontId="48" fillId="0" borderId="57" xfId="53" applyNumberFormat="1" applyFont="1" applyBorder="1" applyAlignment="1">
      <alignment horizontal="center" wrapText="1"/>
    </xf>
    <xf numFmtId="0" fontId="48" fillId="0" borderId="53" xfId="58" applyFont="1" applyBorder="1" applyAlignment="1">
      <alignment horizontal="left"/>
    </xf>
    <xf numFmtId="0" fontId="48" fillId="0" borderId="47" xfId="58" applyFont="1" applyBorder="1" applyAlignment="1">
      <alignment horizontal="left"/>
    </xf>
    <xf numFmtId="0" fontId="48" fillId="0" borderId="48" xfId="58" applyFont="1" applyBorder="1" applyAlignment="1">
      <alignment horizontal="left"/>
    </xf>
    <xf numFmtId="0" fontId="57" fillId="0" borderId="0" xfId="53" applyFont="1"/>
    <xf numFmtId="0" fontId="45" fillId="0" borderId="55" xfId="53" applyFont="1" applyBorder="1"/>
    <xf numFmtId="0" fontId="53" fillId="5" borderId="0" xfId="53" applyFont="1" applyFill="1"/>
    <xf numFmtId="0" fontId="45" fillId="0" borderId="13" xfId="53" applyFont="1" applyBorder="1"/>
    <xf numFmtId="0" fontId="58" fillId="20" borderId="56" xfId="53" applyFont="1" applyFill="1" applyBorder="1" applyAlignment="1">
      <alignment horizontal="center" vertical="center" wrapText="1"/>
    </xf>
    <xf numFmtId="0" fontId="59" fillId="20" borderId="56" xfId="53" applyFont="1" applyFill="1" applyBorder="1" applyAlignment="1">
      <alignment horizontal="center" vertical="center" wrapText="1"/>
    </xf>
    <xf numFmtId="0" fontId="53" fillId="0" borderId="0" xfId="53" applyFont="1" applyAlignment="1">
      <alignment vertical="center"/>
    </xf>
    <xf numFmtId="0" fontId="47" fillId="0" borderId="0" xfId="53" applyFont="1" applyAlignment="1">
      <alignment horizontal="center" vertical="center"/>
    </xf>
    <xf numFmtId="0" fontId="58" fillId="0" borderId="56" xfId="53" applyFont="1" applyBorder="1" applyAlignment="1">
      <alignment horizontal="center" vertical="center" wrapText="1"/>
    </xf>
    <xf numFmtId="0" fontId="50" fillId="0" borderId="0" xfId="53" applyFont="1" applyAlignment="1">
      <alignment horizontal="center" vertical="center" wrapText="1"/>
    </xf>
    <xf numFmtId="178" fontId="48" fillId="21" borderId="57" xfId="53" applyNumberFormat="1" applyFont="1" applyFill="1" applyBorder="1" applyAlignment="1">
      <alignment horizontal="center" wrapText="1"/>
    </xf>
    <xf numFmtId="178" fontId="53" fillId="0" borderId="0" xfId="53" applyNumberFormat="1" applyFont="1" applyAlignment="1">
      <alignment horizontal="center" vertical="center" wrapText="1"/>
    </xf>
    <xf numFmtId="180" fontId="48" fillId="21" borderId="57" xfId="53" applyNumberFormat="1" applyFont="1" applyFill="1" applyBorder="1" applyAlignment="1">
      <alignment horizontal="center" wrapText="1"/>
    </xf>
    <xf numFmtId="180" fontId="53" fillId="21" borderId="48" xfId="53" applyNumberFormat="1" applyFont="1" applyFill="1" applyBorder="1" applyAlignment="1">
      <alignment horizontal="center" wrapText="1"/>
    </xf>
    <xf numFmtId="180" fontId="53" fillId="21" borderId="62" xfId="53" applyNumberFormat="1" applyFont="1" applyFill="1" applyBorder="1" applyAlignment="1">
      <alignment horizontal="center" wrapText="1"/>
    </xf>
    <xf numFmtId="181" fontId="48" fillId="0" borderId="57" xfId="53" applyNumberFormat="1" applyFont="1" applyBorder="1" applyAlignment="1">
      <alignment horizontal="center" wrapText="1"/>
    </xf>
    <xf numFmtId="180" fontId="48" fillId="22" borderId="57" xfId="53" applyNumberFormat="1" applyFont="1" applyFill="1" applyBorder="1" applyAlignment="1">
      <alignment horizontal="center" wrapText="1"/>
    </xf>
    <xf numFmtId="0" fontId="47" fillId="7" borderId="69" xfId="61" applyFont="1" applyFill="1" applyBorder="1" applyAlignment="1">
      <alignment horizontal="left" vertical="center" wrapText="1"/>
    </xf>
    <xf numFmtId="0" fontId="0" fillId="0" borderId="64" xfId="0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54" fillId="0" borderId="20" xfId="61" applyFont="1" applyBorder="1" applyAlignment="1">
      <alignment horizontal="left" wrapText="1"/>
    </xf>
    <xf numFmtId="178" fontId="60" fillId="0" borderId="0" xfId="53" applyNumberFormat="1" applyFont="1" applyAlignment="1">
      <alignment horizontal="center" vertical="center" wrapText="1"/>
    </xf>
    <xf numFmtId="0" fontId="53" fillId="5" borderId="53" xfId="58" applyFont="1" applyFill="1" applyBorder="1"/>
    <xf numFmtId="0" fontId="53" fillId="5" borderId="47" xfId="58" applyFont="1" applyFill="1" applyBorder="1"/>
    <xf numFmtId="0" fontId="53" fillId="5" borderId="48" xfId="58" applyFont="1" applyFill="1" applyBorder="1"/>
    <xf numFmtId="178" fontId="52" fillId="5" borderId="60" xfId="58" applyNumberFormat="1" applyFont="1" applyFill="1" applyBorder="1" applyAlignment="1">
      <alignment horizontal="center" wrapText="1"/>
    </xf>
    <xf numFmtId="180" fontId="48" fillId="0" borderId="57" xfId="58" applyNumberFormat="1" applyFont="1" applyBorder="1" applyAlignment="1">
      <alignment horizontal="center" wrapText="1"/>
    </xf>
    <xf numFmtId="0" fontId="23" fillId="0" borderId="53" xfId="53" applyFont="1" applyBorder="1" applyAlignment="1">
      <alignment horizontal="left"/>
    </xf>
    <xf numFmtId="0" fontId="23" fillId="0" borderId="47" xfId="53" applyFont="1" applyBorder="1" applyAlignment="1">
      <alignment horizontal="left"/>
    </xf>
    <xf numFmtId="0" fontId="23" fillId="0" borderId="48" xfId="53" applyFont="1" applyBorder="1" applyAlignment="1">
      <alignment horizontal="left"/>
    </xf>
    <xf numFmtId="180" fontId="52" fillId="0" borderId="60" xfId="53" applyNumberFormat="1" applyFont="1" applyBorder="1" applyAlignment="1">
      <alignment horizontal="center" wrapText="1"/>
    </xf>
    <xf numFmtId="180" fontId="52" fillId="14" borderId="57" xfId="53" applyNumberFormat="1" applyFont="1" applyFill="1" applyBorder="1" applyAlignment="1">
      <alignment horizontal="center" wrapText="1"/>
    </xf>
    <xf numFmtId="178" fontId="48" fillId="14" borderId="57" xfId="58" applyNumberFormat="1" applyFont="1" applyFill="1" applyBorder="1" applyAlignment="1">
      <alignment horizontal="center" wrapText="1"/>
    </xf>
    <xf numFmtId="0" fontId="51" fillId="0" borderId="53" xfId="58" applyFont="1" applyBorder="1" applyAlignment="1">
      <alignment horizontal="center"/>
    </xf>
    <xf numFmtId="0" fontId="51" fillId="0" borderId="47" xfId="58" applyFont="1" applyBorder="1" applyAlignment="1">
      <alignment horizontal="center"/>
    </xf>
    <xf numFmtId="0" fontId="51" fillId="0" borderId="48" xfId="58" applyFont="1" applyBorder="1" applyAlignment="1">
      <alignment horizontal="center"/>
    </xf>
    <xf numFmtId="181" fontId="48" fillId="0" borderId="57" xfId="58" applyNumberFormat="1" applyFont="1" applyBorder="1" applyAlignment="1">
      <alignment horizontal="center" wrapText="1"/>
    </xf>
    <xf numFmtId="181" fontId="52" fillId="0" borderId="60" xfId="58" applyNumberFormat="1" applyFont="1" applyBorder="1" applyAlignment="1">
      <alignment horizontal="center" wrapText="1"/>
    </xf>
    <xf numFmtId="178" fontId="48" fillId="0" borderId="57" xfId="58" applyNumberFormat="1" applyFont="1" applyBorder="1" applyAlignment="1">
      <alignment horizontal="center" wrapText="1"/>
    </xf>
    <xf numFmtId="179" fontId="52" fillId="0" borderId="60" xfId="58" applyNumberFormat="1" applyFont="1" applyBorder="1" applyAlignment="1">
      <alignment horizontal="center" wrapText="1"/>
    </xf>
    <xf numFmtId="0" fontId="47" fillId="5" borderId="53" xfId="58" applyFont="1" applyFill="1" applyBorder="1" applyAlignment="1">
      <alignment horizontal="left"/>
    </xf>
    <xf numFmtId="0" fontId="47" fillId="5" borderId="47" xfId="58" applyFont="1" applyFill="1" applyBorder="1" applyAlignment="1">
      <alignment horizontal="left"/>
    </xf>
    <xf numFmtId="0" fontId="47" fillId="5" borderId="48" xfId="58" applyFont="1" applyFill="1" applyBorder="1" applyAlignment="1">
      <alignment horizontal="left"/>
    </xf>
    <xf numFmtId="178" fontId="53" fillId="0" borderId="57" xfId="58" applyNumberFormat="1" applyFont="1" applyBorder="1" applyAlignment="1">
      <alignment horizontal="center" vertical="center" wrapText="1"/>
    </xf>
    <xf numFmtId="180" fontId="48" fillId="0" borderId="57" xfId="58" applyNumberFormat="1" applyFont="1" applyBorder="1" applyAlignment="1">
      <alignment horizontal="center"/>
    </xf>
    <xf numFmtId="0" fontId="48" fillId="0" borderId="70" xfId="58" applyFont="1" applyBorder="1" applyAlignment="1">
      <alignment horizontal="left"/>
    </xf>
    <xf numFmtId="0" fontId="48" fillId="0" borderId="71" xfId="58" applyFont="1" applyBorder="1" applyAlignment="1">
      <alignment horizontal="left"/>
    </xf>
    <xf numFmtId="0" fontId="48" fillId="0" borderId="72" xfId="58" applyFont="1" applyBorder="1" applyAlignment="1">
      <alignment horizontal="left"/>
    </xf>
    <xf numFmtId="0" fontId="51" fillId="0" borderId="21" xfId="58" applyFont="1" applyBorder="1" applyAlignment="1">
      <alignment horizontal="center"/>
    </xf>
    <xf numFmtId="0" fontId="51" fillId="0" borderId="22" xfId="58" applyFont="1" applyBorder="1" applyAlignment="1">
      <alignment horizontal="center"/>
    </xf>
    <xf numFmtId="0" fontId="51" fillId="0" borderId="23" xfId="58" applyFont="1" applyBorder="1" applyAlignment="1">
      <alignment horizontal="center"/>
    </xf>
    <xf numFmtId="180" fontId="48" fillId="0" borderId="13" xfId="58" applyNumberFormat="1" applyFont="1" applyBorder="1" applyAlignment="1">
      <alignment horizontal="center" wrapText="1"/>
    </xf>
    <xf numFmtId="0" fontId="47" fillId="5" borderId="34" xfId="58" applyFont="1" applyFill="1" applyBorder="1" applyAlignment="1">
      <alignment horizontal="left"/>
    </xf>
    <xf numFmtId="0" fontId="48" fillId="0" borderId="34" xfId="58" applyFont="1" applyBorder="1" applyAlignment="1">
      <alignment horizontal="left"/>
    </xf>
    <xf numFmtId="178" fontId="52" fillId="5" borderId="13" xfId="58" applyNumberFormat="1" applyFont="1" applyFill="1" applyBorder="1" applyAlignment="1">
      <alignment horizontal="center" wrapText="1"/>
    </xf>
    <xf numFmtId="0" fontId="48" fillId="0" borderId="14" xfId="58" applyFont="1" applyBorder="1" applyAlignment="1">
      <alignment horizontal="left"/>
    </xf>
    <xf numFmtId="0" fontId="48" fillId="0" borderId="15" xfId="58" applyFont="1" applyBorder="1" applyAlignment="1">
      <alignment horizontal="left"/>
    </xf>
    <xf numFmtId="0" fontId="48" fillId="0" borderId="13" xfId="58" applyFont="1" applyBorder="1" applyAlignment="1">
      <alignment horizontal="left"/>
    </xf>
    <xf numFmtId="0" fontId="47" fillId="0" borderId="53" xfId="53" applyFont="1" applyBorder="1" applyAlignment="1">
      <alignment horizontal="left"/>
    </xf>
    <xf numFmtId="0" fontId="47" fillId="0" borderId="47" xfId="53" applyFont="1" applyBorder="1" applyAlignment="1">
      <alignment horizontal="left"/>
    </xf>
    <xf numFmtId="0" fontId="47" fillId="0" borderId="48" xfId="53" applyFont="1" applyBorder="1" applyAlignment="1">
      <alignment horizontal="left"/>
    </xf>
    <xf numFmtId="180" fontId="48" fillId="21" borderId="57" xfId="58" applyNumberFormat="1" applyFont="1" applyFill="1" applyBorder="1" applyAlignment="1">
      <alignment horizontal="center" wrapText="1"/>
    </xf>
    <xf numFmtId="178" fontId="48" fillId="23" borderId="57" xfId="60" applyNumberFormat="1" applyFont="1" applyFill="1" applyBorder="1" applyAlignment="1">
      <alignment horizontal="center" vertical="center" wrapText="1"/>
    </xf>
    <xf numFmtId="181" fontId="48" fillId="22" borderId="57" xfId="58" applyNumberFormat="1" applyFont="1" applyFill="1" applyBorder="1" applyAlignment="1">
      <alignment horizontal="center" wrapText="1"/>
    </xf>
    <xf numFmtId="0" fontId="48" fillId="0" borderId="0" xfId="58" applyFont="1"/>
    <xf numFmtId="178" fontId="53" fillId="0" borderId="0" xfId="58" applyNumberFormat="1" applyFont="1" applyAlignment="1">
      <alignment horizontal="center" vertical="center" wrapText="1"/>
    </xf>
    <xf numFmtId="178" fontId="61" fillId="0" borderId="0" xfId="58" applyNumberFormat="1" applyFont="1" applyAlignment="1">
      <alignment horizontal="center" vertical="center" wrapText="1"/>
    </xf>
    <xf numFmtId="178" fontId="48" fillId="21" borderId="57" xfId="58" applyNumberFormat="1" applyFont="1" applyFill="1" applyBorder="1" applyAlignment="1">
      <alignment horizontal="center" wrapText="1"/>
    </xf>
    <xf numFmtId="178" fontId="48" fillId="0" borderId="58" xfId="58" applyNumberFormat="1" applyFont="1" applyBorder="1" applyAlignment="1">
      <alignment horizontal="center" wrapText="1"/>
    </xf>
    <xf numFmtId="178" fontId="48" fillId="21" borderId="53" xfId="58" applyNumberFormat="1" applyFont="1" applyFill="1" applyBorder="1" applyAlignment="1">
      <alignment horizontal="center" wrapText="1"/>
    </xf>
    <xf numFmtId="178" fontId="53" fillId="0" borderId="34" xfId="58" applyNumberFormat="1" applyFont="1" applyBorder="1" applyAlignment="1">
      <alignment horizontal="center" vertical="center" wrapText="1"/>
    </xf>
    <xf numFmtId="180" fontId="48" fillId="21" borderId="53" xfId="58" applyNumberFormat="1" applyFont="1" applyFill="1" applyBorder="1" applyAlignment="1">
      <alignment horizontal="center" wrapText="1"/>
    </xf>
    <xf numFmtId="180" fontId="48" fillId="0" borderId="34" xfId="58" applyNumberFormat="1" applyFont="1" applyBorder="1" applyAlignment="1">
      <alignment horizontal="center"/>
    </xf>
    <xf numFmtId="180" fontId="48" fillId="0" borderId="60" xfId="58" applyNumberFormat="1" applyFont="1" applyBorder="1" applyAlignment="1">
      <alignment horizontal="center"/>
    </xf>
    <xf numFmtId="178" fontId="53" fillId="21" borderId="57" xfId="58" applyNumberFormat="1" applyFont="1" applyFill="1" applyBorder="1" applyAlignment="1">
      <alignment horizontal="center" vertical="center" wrapText="1"/>
    </xf>
    <xf numFmtId="178" fontId="61" fillId="0" borderId="0" xfId="53" applyNumberFormat="1" applyFont="1" applyAlignment="1">
      <alignment horizontal="center" vertical="center" wrapText="1"/>
    </xf>
    <xf numFmtId="178" fontId="62" fillId="0" borderId="0" xfId="58" applyNumberFormat="1" applyFont="1" applyAlignment="1">
      <alignment horizontal="center" vertical="center" wrapText="1"/>
    </xf>
    <xf numFmtId="178" fontId="62" fillId="0" borderId="0" xfId="53" applyNumberFormat="1" applyFont="1" applyAlignment="1">
      <alignment horizontal="center" vertical="center" wrapText="1"/>
    </xf>
    <xf numFmtId="49" fontId="53" fillId="0" borderId="57" xfId="53" applyNumberFormat="1" applyFont="1" applyBorder="1" applyAlignment="1">
      <alignment horizontal="center" vertical="center" wrapText="1"/>
    </xf>
    <xf numFmtId="180" fontId="53" fillId="0" borderId="57" xfId="53" applyNumberFormat="1" applyFont="1" applyBorder="1" applyAlignment="1">
      <alignment horizontal="center" vertical="center" wrapText="1"/>
    </xf>
    <xf numFmtId="180" fontId="53" fillId="21" borderId="57" xfId="53" applyNumberFormat="1" applyFont="1" applyFill="1" applyBorder="1" applyAlignment="1">
      <alignment horizontal="center" vertical="center" wrapText="1"/>
    </xf>
    <xf numFmtId="0" fontId="48" fillId="0" borderId="0" xfId="53" applyFont="1"/>
    <xf numFmtId="0" fontId="53" fillId="0" borderId="0" xfId="53" applyFont="1"/>
    <xf numFmtId="0" fontId="10" fillId="0" borderId="7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left" vertical="center"/>
    </xf>
    <xf numFmtId="0" fontId="63" fillId="4" borderId="45" xfId="0" applyFont="1" applyFill="1" applyBorder="1" applyAlignment="1">
      <alignment horizontal="center" vertical="center" wrapText="1"/>
    </xf>
    <xf numFmtId="0" fontId="64" fillId="3" borderId="34" xfId="0" applyFont="1" applyFill="1" applyBorder="1" applyAlignment="1">
      <alignment vertical="center"/>
    </xf>
    <xf numFmtId="178" fontId="54" fillId="0" borderId="21" xfId="61" applyNumberFormat="1" applyFont="1" applyBorder="1" applyAlignment="1">
      <alignment horizontal="left" vertical="center" wrapText="1"/>
    </xf>
    <xf numFmtId="178" fontId="54" fillId="0" borderId="22" xfId="61" applyNumberFormat="1" applyFont="1" applyBorder="1" applyAlignment="1">
      <alignment horizontal="left" vertical="center" wrapText="1"/>
    </xf>
    <xf numFmtId="178" fontId="54" fillId="0" borderId="23" xfId="61" applyNumberFormat="1" applyFont="1" applyBorder="1" applyAlignment="1">
      <alignment horizontal="left" vertical="center" wrapText="1"/>
    </xf>
    <xf numFmtId="0" fontId="65" fillId="0" borderId="23" xfId="61" applyFont="1" applyFill="1" applyBorder="1" applyAlignment="1">
      <alignment horizontal="left" vertical="center" wrapText="1"/>
    </xf>
    <xf numFmtId="181" fontId="24" fillId="0" borderId="34" xfId="0" applyNumberFormat="1" applyFont="1" applyBorder="1" applyAlignment="1">
      <alignment horizontal="center" wrapText="1"/>
    </xf>
    <xf numFmtId="182" fontId="66" fillId="0" borderId="34" xfId="0" applyNumberFormat="1" applyFont="1" applyBorder="1" applyAlignment="1">
      <alignment horizontal="center" wrapText="1"/>
    </xf>
    <xf numFmtId="0" fontId="65" fillId="0" borderId="23" xfId="52" applyFont="1" applyBorder="1" applyAlignment="1">
      <alignment horizontal="left"/>
    </xf>
    <xf numFmtId="0" fontId="65" fillId="0" borderId="13" xfId="52" applyFont="1" applyBorder="1" applyAlignment="1">
      <alignment horizontal="left"/>
    </xf>
    <xf numFmtId="178" fontId="54" fillId="14" borderId="21" xfId="61" applyNumberFormat="1" applyFont="1" applyFill="1" applyBorder="1" applyAlignment="1">
      <alignment horizontal="left" vertical="center" wrapText="1"/>
    </xf>
    <xf numFmtId="178" fontId="54" fillId="14" borderId="22" xfId="61" applyNumberFormat="1" applyFont="1" applyFill="1" applyBorder="1" applyAlignment="1">
      <alignment horizontal="left" vertical="center" wrapText="1"/>
    </xf>
    <xf numFmtId="178" fontId="54" fillId="14" borderId="23" xfId="61" applyNumberFormat="1" applyFont="1" applyFill="1" applyBorder="1" applyAlignment="1">
      <alignment horizontal="left" vertical="center" wrapText="1"/>
    </xf>
    <xf numFmtId="0" fontId="53" fillId="0" borderId="21" xfId="61" applyFont="1" applyBorder="1" applyAlignment="1">
      <alignment horizontal="left" vertical="center" wrapText="1"/>
    </xf>
    <xf numFmtId="0" fontId="53" fillId="0" borderId="22" xfId="61" applyFont="1" applyBorder="1" applyAlignment="1">
      <alignment horizontal="left" vertical="center" wrapText="1"/>
    </xf>
    <xf numFmtId="0" fontId="53" fillId="0" borderId="23" xfId="61" applyFont="1" applyBorder="1" applyAlignment="1">
      <alignment horizontal="left" vertical="center" wrapText="1"/>
    </xf>
    <xf numFmtId="178" fontId="65" fillId="0" borderId="23" xfId="61" applyNumberFormat="1" applyFont="1" applyFill="1" applyBorder="1" applyAlignment="1">
      <alignment horizontal="left" vertical="center" wrapText="1"/>
    </xf>
    <xf numFmtId="0" fontId="65" fillId="0" borderId="72" xfId="52" applyFont="1" applyBorder="1" applyAlignment="1">
      <alignment horizontal="left"/>
    </xf>
    <xf numFmtId="0" fontId="65" fillId="0" borderId="48" xfId="52" applyFont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73" xfId="0" applyFont="1" applyFill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67" fillId="4" borderId="45" xfId="0" applyFont="1" applyFill="1" applyBorder="1" applyAlignment="1">
      <alignment horizontal="center" vertical="center" wrapText="1"/>
    </xf>
    <xf numFmtId="0" fontId="68" fillId="4" borderId="45" xfId="0" applyFont="1" applyFill="1" applyBorder="1" applyAlignment="1">
      <alignment horizontal="center" vertical="center" wrapText="1"/>
    </xf>
    <xf numFmtId="178" fontId="66" fillId="0" borderId="34" xfId="0" applyNumberFormat="1" applyFont="1" applyBorder="1" applyAlignment="1">
      <alignment horizontal="center" wrapText="1"/>
    </xf>
    <xf numFmtId="178" fontId="69" fillId="0" borderId="34" xfId="61" applyNumberFormat="1" applyFont="1" applyFill="1" applyBorder="1" applyAlignment="1">
      <alignment horizontal="center" wrapText="1"/>
    </xf>
    <xf numFmtId="178" fontId="70" fillId="5" borderId="57" xfId="0" applyNumberFormat="1" applyFont="1" applyFill="1" applyBorder="1" applyAlignment="1">
      <alignment horizontal="center" wrapText="1"/>
    </xf>
    <xf numFmtId="181" fontId="71" fillId="5" borderId="48" xfId="0" applyNumberFormat="1" applyFont="1" applyFill="1" applyBorder="1" applyAlignment="1">
      <alignment horizontal="center" wrapText="1"/>
    </xf>
    <xf numFmtId="0" fontId="72" fillId="0" borderId="0" xfId="52"/>
    <xf numFmtId="0" fontId="43" fillId="0" borderId="0" xfId="52" applyFont="1"/>
    <xf numFmtId="0" fontId="73" fillId="0" borderId="0" xfId="52" applyFont="1"/>
    <xf numFmtId="182" fontId="73" fillId="0" borderId="0" xfId="52" applyNumberFormat="1" applyFont="1"/>
    <xf numFmtId="0" fontId="44" fillId="0" borderId="21" xfId="52" applyFont="1" applyBorder="1" applyAlignment="1">
      <alignment horizontal="center" vertical="center"/>
    </xf>
    <xf numFmtId="0" fontId="44" fillId="0" borderId="22" xfId="52" applyFont="1" applyBorder="1" applyAlignment="1">
      <alignment horizontal="center" vertical="center"/>
    </xf>
    <xf numFmtId="0" fontId="74" fillId="0" borderId="22" xfId="52" applyFont="1" applyBorder="1" applyAlignment="1">
      <alignment horizontal="center" vertical="center"/>
    </xf>
    <xf numFmtId="0" fontId="46" fillId="0" borderId="22" xfId="52" applyFont="1" applyBorder="1" applyAlignment="1">
      <alignment horizontal="center" vertical="center"/>
    </xf>
    <xf numFmtId="0" fontId="46" fillId="0" borderId="74" xfId="52" applyFont="1" applyBorder="1" applyAlignment="1">
      <alignment horizontal="center" vertical="center"/>
    </xf>
    <xf numFmtId="0" fontId="47" fillId="2" borderId="75" xfId="52" applyFont="1" applyFill="1" applyBorder="1" applyAlignment="1">
      <alignment horizontal="right" vertical="center"/>
    </xf>
    <xf numFmtId="0" fontId="54" fillId="0" borderId="15" xfId="52" applyFont="1" applyBorder="1"/>
    <xf numFmtId="0" fontId="48" fillId="0" borderId="45" xfId="51" applyFont="1" applyBorder="1" applyAlignment="1">
      <alignment vertical="center"/>
    </xf>
    <xf numFmtId="0" fontId="47" fillId="2" borderId="14" xfId="52" applyFont="1" applyFill="1" applyBorder="1" applyAlignment="1">
      <alignment horizontal="right" vertical="center"/>
    </xf>
    <xf numFmtId="0" fontId="48" fillId="0" borderId="18" xfId="51" applyFont="1" applyBorder="1" applyAlignment="1">
      <alignment horizontal="left" vertical="center"/>
    </xf>
    <xf numFmtId="0" fontId="60" fillId="0" borderId="19" xfId="51" applyFont="1" applyBorder="1" applyAlignment="1">
      <alignment horizontal="left" vertical="center"/>
    </xf>
    <xf numFmtId="0" fontId="75" fillId="0" borderId="13" xfId="52" applyFont="1" applyBorder="1"/>
    <xf numFmtId="176" fontId="76" fillId="24" borderId="66" xfId="52" applyNumberFormat="1" applyFont="1" applyFill="1" applyBorder="1" applyAlignment="1">
      <alignment horizontal="center" vertical="center"/>
    </xf>
    <xf numFmtId="0" fontId="47" fillId="2" borderId="76" xfId="52" applyFont="1" applyFill="1" applyBorder="1" applyAlignment="1">
      <alignment horizontal="right" vertical="center"/>
    </xf>
    <xf numFmtId="0" fontId="54" fillId="0" borderId="47" xfId="52" applyFont="1" applyBorder="1"/>
    <xf numFmtId="14" fontId="48" fillId="0" borderId="34" xfId="51" applyNumberFormat="1" applyFont="1" applyBorder="1" applyAlignment="1">
      <alignment horizontal="left" vertical="center"/>
    </xf>
    <xf numFmtId="0" fontId="47" fillId="2" borderId="53" xfId="52" applyFont="1" applyFill="1" applyBorder="1" applyAlignment="1">
      <alignment horizontal="right" vertical="center"/>
    </xf>
    <xf numFmtId="0" fontId="48" fillId="0" borderId="21" xfId="51" applyFont="1" applyBorder="1" applyAlignment="1">
      <alignment horizontal="left" vertical="center"/>
    </xf>
    <xf numFmtId="0" fontId="60" fillId="0" borderId="22" xfId="51" applyFont="1" applyBorder="1" applyAlignment="1">
      <alignment horizontal="left" vertical="center"/>
    </xf>
    <xf numFmtId="0" fontId="75" fillId="0" borderId="48" xfId="52" applyFont="1" applyBorder="1"/>
    <xf numFmtId="176" fontId="76" fillId="24" borderId="77" xfId="52" applyNumberFormat="1" applyFont="1" applyFill="1" applyBorder="1" applyAlignment="1">
      <alignment horizontal="center" vertical="center"/>
    </xf>
    <xf numFmtId="176" fontId="76" fillId="24" borderId="14" xfId="52" applyNumberFormat="1" applyFont="1" applyFill="1" applyBorder="1" applyAlignment="1">
      <alignment horizontal="center" vertical="center"/>
    </xf>
    <xf numFmtId="0" fontId="77" fillId="20" borderId="16" xfId="52" applyFont="1" applyFill="1" applyBorder="1" applyAlignment="1">
      <alignment horizontal="center" vertical="center" wrapText="1"/>
    </xf>
    <xf numFmtId="0" fontId="77" fillId="20" borderId="0" xfId="52" applyFont="1" applyFill="1" applyAlignment="1">
      <alignment horizontal="center" vertical="center" wrapText="1"/>
    </xf>
    <xf numFmtId="0" fontId="77" fillId="20" borderId="55" xfId="52" applyFont="1" applyFill="1" applyBorder="1" applyAlignment="1">
      <alignment horizontal="center" vertical="center" wrapText="1"/>
    </xf>
    <xf numFmtId="0" fontId="78" fillId="20" borderId="55" xfId="52" applyFont="1" applyFill="1" applyBorder="1" applyAlignment="1">
      <alignment horizontal="center" vertical="center" wrapText="1"/>
    </xf>
    <xf numFmtId="0" fontId="46" fillId="20" borderId="56" xfId="52" applyFont="1" applyFill="1" applyBorder="1" applyAlignment="1">
      <alignment horizontal="center" vertical="center" wrapText="1"/>
    </xf>
    <xf numFmtId="0" fontId="46" fillId="20" borderId="58" xfId="52" applyFont="1" applyFill="1" applyBorder="1" applyAlignment="1">
      <alignment horizontal="center" vertical="center" wrapText="1"/>
    </xf>
    <xf numFmtId="0" fontId="77" fillId="20" borderId="75" xfId="52" applyFont="1" applyFill="1" applyBorder="1" applyAlignment="1">
      <alignment horizontal="center" vertical="center" wrapText="1"/>
    </xf>
    <xf numFmtId="0" fontId="77" fillId="20" borderId="15" xfId="52" applyFont="1" applyFill="1" applyBorder="1" applyAlignment="1">
      <alignment horizontal="center" vertical="center" wrapText="1"/>
    </xf>
    <xf numFmtId="0" fontId="77" fillId="20" borderId="13" xfId="52" applyFont="1" applyFill="1" applyBorder="1" applyAlignment="1">
      <alignment horizontal="center" vertical="center" wrapText="1"/>
    </xf>
    <xf numFmtId="0" fontId="78" fillId="20" borderId="13" xfId="52" applyFont="1" applyFill="1" applyBorder="1" applyAlignment="1">
      <alignment horizontal="center" vertical="center" wrapText="1"/>
    </xf>
    <xf numFmtId="0" fontId="79" fillId="0" borderId="60" xfId="52" applyFont="1" applyBorder="1"/>
    <xf numFmtId="0" fontId="46" fillId="20" borderId="60" xfId="52" applyFont="1" applyFill="1" applyBorder="1" applyAlignment="1">
      <alignment horizontal="center" vertical="center" wrapText="1"/>
    </xf>
    <xf numFmtId="0" fontId="54" fillId="0" borderId="76" xfId="61" applyFont="1" applyBorder="1" applyAlignment="1">
      <alignment horizontal="left" vertical="center" wrapText="1"/>
    </xf>
    <xf numFmtId="0" fontId="54" fillId="0" borderId="47" xfId="61" applyFont="1" applyBorder="1" applyAlignment="1">
      <alignment horizontal="left" vertical="center" wrapText="1"/>
    </xf>
    <xf numFmtId="0" fontId="54" fillId="0" borderId="48" xfId="61" applyFont="1" applyBorder="1" applyAlignment="1">
      <alignment horizontal="left" vertical="center" wrapText="1"/>
    </xf>
    <xf numFmtId="0" fontId="80" fillId="0" borderId="23" xfId="61" applyFont="1" applyBorder="1" applyAlignment="1">
      <alignment horizontal="left" vertical="center" wrapText="1"/>
    </xf>
    <xf numFmtId="178" fontId="81" fillId="5" borderId="34" xfId="56" applyNumberFormat="1" applyFont="1" applyFill="1" applyBorder="1" applyAlignment="1">
      <alignment horizontal="center" vertical="center"/>
    </xf>
    <xf numFmtId="178" fontId="76" fillId="0" borderId="57" xfId="52" applyNumberFormat="1" applyFont="1" applyBorder="1" applyAlignment="1">
      <alignment horizontal="center" wrapText="1"/>
    </xf>
    <xf numFmtId="0" fontId="54" fillId="0" borderId="76" xfId="52" applyFont="1" applyBorder="1" applyAlignment="1">
      <alignment horizontal="left"/>
    </xf>
    <xf numFmtId="0" fontId="54" fillId="0" borderId="47" xfId="52" applyFont="1" applyBorder="1" applyAlignment="1">
      <alignment horizontal="left"/>
    </xf>
    <xf numFmtId="0" fontId="54" fillId="0" borderId="48" xfId="52" applyFont="1" applyBorder="1" applyAlignment="1">
      <alignment horizontal="left"/>
    </xf>
    <xf numFmtId="0" fontId="80" fillId="0" borderId="23" xfId="52" applyFont="1" applyBorder="1" applyAlignment="1">
      <alignment horizontal="left"/>
    </xf>
    <xf numFmtId="0" fontId="80" fillId="0" borderId="13" xfId="52" applyFont="1" applyBorder="1" applyAlignment="1">
      <alignment horizontal="left"/>
    </xf>
    <xf numFmtId="179" fontId="81" fillId="5" borderId="60" xfId="52" applyNumberFormat="1" applyFont="1" applyFill="1" applyBorder="1" applyAlignment="1">
      <alignment horizontal="center" vertical="center"/>
    </xf>
    <xf numFmtId="0" fontId="77" fillId="25" borderId="21" xfId="61" applyFont="1" applyFill="1" applyBorder="1" applyAlignment="1">
      <alignment horizontal="left" vertical="center" wrapText="1"/>
    </xf>
    <xf numFmtId="0" fontId="29" fillId="0" borderId="22" xfId="51" applyFont="1" applyBorder="1" applyAlignment="1">
      <alignment vertical="center" wrapText="1"/>
    </xf>
    <xf numFmtId="0" fontId="13" fillId="0" borderId="22" xfId="51" applyFont="1" applyBorder="1" applyAlignment="1">
      <alignment vertical="center" wrapText="1"/>
    </xf>
    <xf numFmtId="0" fontId="11" fillId="0" borderId="22" xfId="51" applyFont="1" applyBorder="1" applyAlignment="1">
      <alignment vertical="center" wrapText="1"/>
    </xf>
    <xf numFmtId="178" fontId="81" fillId="0" borderId="34" xfId="56" applyNumberFormat="1" applyFont="1" applyBorder="1" applyAlignment="1">
      <alignment horizontal="center" vertical="center"/>
    </xf>
    <xf numFmtId="178" fontId="76" fillId="0" borderId="78" xfId="52" applyNumberFormat="1" applyFont="1" applyBorder="1" applyAlignment="1">
      <alignment horizontal="center" wrapText="1"/>
    </xf>
    <xf numFmtId="0" fontId="77" fillId="25" borderId="21" xfId="61" applyFont="1" applyFill="1" applyBorder="1" applyAlignment="1">
      <alignment horizontal="left" vertical="center"/>
    </xf>
    <xf numFmtId="0" fontId="29" fillId="0" borderId="22" xfId="51" applyFont="1" applyBorder="1" applyAlignment="1">
      <alignment vertical="center"/>
    </xf>
    <xf numFmtId="0" fontId="13" fillId="0" borderId="22" xfId="51" applyFont="1" applyBorder="1" applyAlignment="1">
      <alignment vertical="center"/>
    </xf>
    <xf numFmtId="0" fontId="11" fillId="0" borderId="22" xfId="51" applyFont="1" applyBorder="1" applyAlignment="1">
      <alignment vertical="center"/>
    </xf>
    <xf numFmtId="0" fontId="54" fillId="0" borderId="79" xfId="52" applyFont="1" applyBorder="1" applyAlignment="1">
      <alignment horizontal="left"/>
    </xf>
    <xf numFmtId="0" fontId="54" fillId="0" borderId="80" xfId="52" applyFont="1" applyBorder="1" applyAlignment="1">
      <alignment horizontal="left"/>
    </xf>
    <xf numFmtId="0" fontId="54" fillId="0" borderId="81" xfId="52" applyFont="1" applyBorder="1" applyAlignment="1">
      <alignment horizontal="left"/>
    </xf>
    <xf numFmtId="178" fontId="81" fillId="5" borderId="60" xfId="57" applyNumberFormat="1" applyFont="1" applyFill="1" applyBorder="1" applyAlignment="1">
      <alignment horizontal="center" vertical="center"/>
    </xf>
    <xf numFmtId="178" fontId="81" fillId="5" borderId="60" xfId="55" applyNumberFormat="1" applyFont="1" applyFill="1" applyBorder="1" applyAlignment="1">
      <alignment horizontal="center" vertical="center" wrapText="1"/>
    </xf>
    <xf numFmtId="0" fontId="80" fillId="0" borderId="72" xfId="52" applyFont="1" applyBorder="1" applyAlignment="1">
      <alignment horizontal="left"/>
    </xf>
    <xf numFmtId="178" fontId="81" fillId="5" borderId="78" xfId="55" applyNumberFormat="1" applyFont="1" applyFill="1" applyBorder="1" applyAlignment="1">
      <alignment horizontal="center" vertical="center" wrapText="1"/>
    </xf>
    <xf numFmtId="0" fontId="80" fillId="0" borderId="48" xfId="52" applyFont="1" applyBorder="1" applyAlignment="1">
      <alignment horizontal="left"/>
    </xf>
    <xf numFmtId="178" fontId="81" fillId="5" borderId="57" xfId="55" applyNumberFormat="1" applyFont="1" applyFill="1" applyBorder="1" applyAlignment="1">
      <alignment horizontal="center" vertical="center" wrapText="1"/>
    </xf>
    <xf numFmtId="0" fontId="54" fillId="0" borderId="82" xfId="52" applyFont="1" applyBorder="1" applyAlignment="1">
      <alignment horizontal="left"/>
    </xf>
    <xf numFmtId="0" fontId="54" fillId="0" borderId="71" xfId="52" applyFont="1" applyBorder="1" applyAlignment="1">
      <alignment horizontal="left"/>
    </xf>
    <xf numFmtId="0" fontId="54" fillId="0" borderId="72" xfId="52" applyFont="1" applyBorder="1" applyAlignment="1">
      <alignment horizontal="left"/>
    </xf>
    <xf numFmtId="0" fontId="77" fillId="0" borderId="21" xfId="61" applyFont="1" applyFill="1" applyBorder="1" applyAlignment="1">
      <alignment horizontal="left" vertical="center" wrapText="1"/>
    </xf>
    <xf numFmtId="0" fontId="77" fillId="0" borderId="22" xfId="51" applyFont="1" applyFill="1" applyBorder="1" applyAlignment="1">
      <alignment horizontal="left" vertical="center" wrapText="1"/>
    </xf>
    <xf numFmtId="0" fontId="80" fillId="0" borderId="34" xfId="52" applyFont="1" applyBorder="1" applyAlignment="1">
      <alignment horizontal="left"/>
    </xf>
    <xf numFmtId="0" fontId="77" fillId="0" borderId="34" xfId="51" applyFont="1" applyFill="1" applyBorder="1" applyAlignment="1">
      <alignment horizontal="left" vertical="center" wrapText="1"/>
    </xf>
    <xf numFmtId="0" fontId="48" fillId="0" borderId="0" xfId="52" applyFont="1" applyAlignment="1"/>
    <xf numFmtId="0" fontId="76" fillId="0" borderId="45" xfId="52" applyFont="1" applyBorder="1" applyAlignment="1"/>
    <xf numFmtId="182" fontId="46" fillId="18" borderId="83" xfId="52" applyNumberFormat="1" applyFont="1" applyFill="1" applyBorder="1" applyAlignment="1">
      <alignment horizontal="center" vertical="center"/>
    </xf>
    <xf numFmtId="182" fontId="79" fillId="0" borderId="80" xfId="52" applyNumberFormat="1" applyFont="1" applyBorder="1"/>
    <xf numFmtId="182" fontId="79" fillId="0" borderId="84" xfId="52" applyNumberFormat="1" applyFont="1" applyBorder="1"/>
    <xf numFmtId="182" fontId="76" fillId="24" borderId="68" xfId="52" applyNumberFormat="1" applyFont="1" applyFill="1" applyBorder="1" applyAlignment="1">
      <alignment horizontal="center" vertical="center"/>
    </xf>
    <xf numFmtId="182" fontId="76" fillId="24" borderId="85" xfId="52" applyNumberFormat="1" applyFont="1" applyFill="1" applyBorder="1" applyAlignment="1">
      <alignment horizontal="center" vertical="center"/>
    </xf>
    <xf numFmtId="182" fontId="76" fillId="24" borderId="0" xfId="52" applyNumberFormat="1" applyFont="1" applyFill="1" applyAlignment="1">
      <alignment horizontal="center" vertical="center"/>
    </xf>
    <xf numFmtId="182" fontId="76" fillId="24" borderId="17" xfId="52" applyNumberFormat="1" applyFont="1" applyFill="1" applyBorder="1" applyAlignment="1">
      <alignment horizontal="center" vertical="center"/>
    </xf>
    <xf numFmtId="182" fontId="76" fillId="24" borderId="19" xfId="52" applyNumberFormat="1" applyFont="1" applyFill="1" applyBorder="1" applyAlignment="1">
      <alignment horizontal="center" vertical="center"/>
    </xf>
    <xf numFmtId="182" fontId="76" fillId="24" borderId="20" xfId="52" applyNumberFormat="1" applyFont="1" applyFill="1" applyBorder="1" applyAlignment="1">
      <alignment horizontal="center" vertical="center"/>
    </xf>
    <xf numFmtId="182" fontId="76" fillId="24" borderId="15" xfId="52" applyNumberFormat="1" applyFont="1" applyFill="1" applyBorder="1" applyAlignment="1">
      <alignment horizontal="center" vertical="center"/>
    </xf>
    <xf numFmtId="182" fontId="76" fillId="24" borderId="86" xfId="52" applyNumberFormat="1" applyFont="1" applyFill="1" applyBorder="1" applyAlignment="1">
      <alignment horizontal="center" vertical="center"/>
    </xf>
    <xf numFmtId="182" fontId="46" fillId="20" borderId="56" xfId="52" applyNumberFormat="1" applyFont="1" applyFill="1" applyBorder="1" applyAlignment="1">
      <alignment horizontal="center" vertical="center" wrapText="1"/>
    </xf>
    <xf numFmtId="182" fontId="82" fillId="20" borderId="56" xfId="52" applyNumberFormat="1" applyFont="1" applyFill="1" applyBorder="1" applyAlignment="1">
      <alignment horizontal="center" vertical="center" wrapText="1"/>
    </xf>
    <xf numFmtId="182" fontId="83" fillId="20" borderId="56" xfId="52" applyNumberFormat="1" applyFont="1" applyFill="1" applyBorder="1" applyAlignment="1">
      <alignment horizontal="center" vertical="center" wrapText="1"/>
    </xf>
    <xf numFmtId="182" fontId="46" fillId="20" borderId="87" xfId="52" applyNumberFormat="1" applyFont="1" applyFill="1" applyBorder="1" applyAlignment="1">
      <alignment horizontal="center" vertical="center" wrapText="1"/>
    </xf>
    <xf numFmtId="182" fontId="79" fillId="0" borderId="60" xfId="52" applyNumberFormat="1" applyFont="1" applyBorder="1"/>
    <xf numFmtId="182" fontId="79" fillId="0" borderId="88" xfId="52" applyNumberFormat="1" applyFont="1" applyBorder="1"/>
    <xf numFmtId="182" fontId="84" fillId="5" borderId="48" xfId="54" applyNumberFormat="1" applyFont="1" applyFill="1" applyBorder="1" applyAlignment="1">
      <alignment horizontal="center" wrapText="1"/>
    </xf>
    <xf numFmtId="182" fontId="11" fillId="0" borderId="22" xfId="51" applyNumberFormat="1" applyFont="1" applyBorder="1" applyAlignment="1">
      <alignment vertical="center" wrapText="1"/>
    </xf>
    <xf numFmtId="182" fontId="76" fillId="0" borderId="57" xfId="54" applyNumberFormat="1" applyFont="1" applyBorder="1" applyAlignment="1">
      <alignment horizontal="center" wrapText="1"/>
    </xf>
    <xf numFmtId="182" fontId="11" fillId="0" borderId="22" xfId="51" applyNumberFormat="1" applyFont="1" applyBorder="1" applyAlignment="1">
      <alignment vertical="center"/>
    </xf>
    <xf numFmtId="182" fontId="84" fillId="0" borderId="48" xfId="54" applyNumberFormat="1" applyFont="1" applyBorder="1" applyAlignment="1">
      <alignment horizontal="center" wrapText="1"/>
    </xf>
    <xf numFmtId="0" fontId="54" fillId="0" borderId="21" xfId="52" applyFont="1" applyBorder="1" applyAlignment="1">
      <alignment horizontal="left"/>
    </xf>
    <xf numFmtId="0" fontId="54" fillId="0" borderId="34" xfId="52" applyFont="1" applyBorder="1" applyAlignment="1">
      <alignment horizontal="left"/>
    </xf>
    <xf numFmtId="178" fontId="81" fillId="5" borderId="34" xfId="55" applyNumberFormat="1" applyFont="1" applyFill="1" applyBorder="1" applyAlignment="1">
      <alignment horizontal="center" vertical="center" wrapText="1"/>
    </xf>
    <xf numFmtId="178" fontId="76" fillId="0" borderId="34" xfId="52" applyNumberFormat="1" applyFont="1" applyBorder="1" applyAlignment="1">
      <alignment horizontal="center" wrapText="1"/>
    </xf>
    <xf numFmtId="0" fontId="0" fillId="0" borderId="22" xfId="51" applyBorder="1" applyAlignment="1">
      <alignment vertical="center" wrapText="1"/>
    </xf>
    <xf numFmtId="0" fontId="14" fillId="0" borderId="22" xfId="51" applyFont="1" applyBorder="1" applyAlignment="1">
      <alignment vertical="center" wrapText="1"/>
    </xf>
    <xf numFmtId="0" fontId="12" fillId="0" borderId="22" xfId="51" applyFont="1" applyBorder="1" applyAlignment="1">
      <alignment vertical="center" wrapText="1"/>
    </xf>
    <xf numFmtId="0" fontId="46" fillId="18" borderId="83" xfId="52" applyFont="1" applyFill="1" applyBorder="1" applyAlignment="1">
      <alignment horizontal="center" vertical="center"/>
    </xf>
    <xf numFmtId="0" fontId="79" fillId="0" borderId="80" xfId="52" applyFont="1" applyBorder="1"/>
    <xf numFmtId="0" fontId="79" fillId="0" borderId="84" xfId="52" applyFont="1" applyBorder="1"/>
    <xf numFmtId="0" fontId="57" fillId="0" borderId="0" xfId="52" applyFont="1"/>
    <xf numFmtId="176" fontId="76" fillId="24" borderId="68" xfId="52" applyNumberFormat="1" applyFont="1" applyFill="1" applyBorder="1" applyAlignment="1">
      <alignment horizontal="center" vertical="center"/>
    </xf>
    <xf numFmtId="176" fontId="76" fillId="24" borderId="85" xfId="52" applyNumberFormat="1" applyFont="1" applyFill="1" applyBorder="1" applyAlignment="1">
      <alignment horizontal="center" vertical="center"/>
    </xf>
    <xf numFmtId="0" fontId="53" fillId="5" borderId="0" xfId="52" applyFont="1" applyFill="1"/>
    <xf numFmtId="176" fontId="76" fillId="24" borderId="0" xfId="52" applyNumberFormat="1" applyFont="1" applyFill="1" applyAlignment="1">
      <alignment horizontal="center" vertical="center"/>
    </xf>
    <xf numFmtId="176" fontId="76" fillId="24" borderId="17" xfId="52" applyNumberFormat="1" applyFont="1" applyFill="1" applyBorder="1" applyAlignment="1">
      <alignment horizontal="center" vertical="center"/>
    </xf>
    <xf numFmtId="176" fontId="76" fillId="24" borderId="19" xfId="52" applyNumberFormat="1" applyFont="1" applyFill="1" applyBorder="1" applyAlignment="1">
      <alignment horizontal="center" vertical="center"/>
    </xf>
    <xf numFmtId="176" fontId="76" fillId="24" borderId="20" xfId="52" applyNumberFormat="1" applyFont="1" applyFill="1" applyBorder="1" applyAlignment="1">
      <alignment horizontal="center" vertical="center"/>
    </xf>
    <xf numFmtId="176" fontId="76" fillId="24" borderId="15" xfId="52" applyNumberFormat="1" applyFont="1" applyFill="1" applyBorder="1" applyAlignment="1">
      <alignment horizontal="center" vertical="center"/>
    </xf>
    <xf numFmtId="176" fontId="76" fillId="24" borderId="86" xfId="52" applyNumberFormat="1" applyFont="1" applyFill="1" applyBorder="1" applyAlignment="1">
      <alignment horizontal="center" vertical="center"/>
    </xf>
    <xf numFmtId="0" fontId="82" fillId="20" borderId="56" xfId="52" applyFont="1" applyFill="1" applyBorder="1" applyAlignment="1">
      <alignment horizontal="center" vertical="center" wrapText="1"/>
    </xf>
    <xf numFmtId="0" fontId="83" fillId="20" borderId="56" xfId="52" applyFont="1" applyFill="1" applyBorder="1" applyAlignment="1">
      <alignment horizontal="center" vertical="center" wrapText="1"/>
    </xf>
    <xf numFmtId="0" fontId="46" fillId="20" borderId="87" xfId="52" applyFont="1" applyFill="1" applyBorder="1" applyAlignment="1">
      <alignment horizontal="center" vertical="center" wrapText="1"/>
    </xf>
    <xf numFmtId="0" fontId="53" fillId="0" borderId="0" xfId="52" applyFont="1" applyAlignment="1">
      <alignment vertical="center"/>
    </xf>
    <xf numFmtId="0" fontId="79" fillId="0" borderId="88" xfId="52" applyFont="1" applyBorder="1"/>
    <xf numFmtId="0" fontId="85" fillId="0" borderId="0" xfId="52" applyFont="1" applyAlignment="1">
      <alignment horizontal="center" vertical="center"/>
    </xf>
    <xf numFmtId="0" fontId="50" fillId="0" borderId="0" xfId="52" applyFont="1" applyAlignment="1">
      <alignment horizontal="center" vertical="center" wrapText="1"/>
    </xf>
    <xf numFmtId="180" fontId="84" fillId="5" borderId="48" xfId="54" applyNumberFormat="1" applyFont="1" applyFill="1" applyBorder="1" applyAlignment="1">
      <alignment horizontal="center" wrapText="1"/>
    </xf>
    <xf numFmtId="180" fontId="76" fillId="21" borderId="57" xfId="54" applyNumberFormat="1" applyFont="1" applyFill="1" applyBorder="1" applyAlignment="1">
      <alignment horizontal="center" wrapText="1"/>
    </xf>
    <xf numFmtId="180" fontId="76" fillId="0" borderId="57" xfId="54" applyNumberFormat="1" applyFont="1" applyBorder="1" applyAlignment="1">
      <alignment horizontal="center" wrapText="1"/>
    </xf>
    <xf numFmtId="178" fontId="53" fillId="0" borderId="0" xfId="52" applyNumberFormat="1" applyFont="1" applyAlignment="1">
      <alignment horizontal="center" vertical="center" wrapText="1"/>
    </xf>
    <xf numFmtId="0" fontId="48" fillId="0" borderId="0" xfId="52" applyFont="1"/>
    <xf numFmtId="180" fontId="84" fillId="0" borderId="48" xfId="54" applyNumberFormat="1" applyFont="1" applyBorder="1" applyAlignment="1">
      <alignment horizontal="center" wrapText="1"/>
    </xf>
    <xf numFmtId="180" fontId="84" fillId="21" borderId="48" xfId="54" applyNumberFormat="1" applyFont="1" applyFill="1" applyBorder="1" applyAlignment="1">
      <alignment horizontal="center" wrapText="1"/>
    </xf>
    <xf numFmtId="178" fontId="76" fillId="0" borderId="57" xfId="54" applyNumberFormat="1" applyFont="1" applyBorder="1" applyAlignment="1">
      <alignment horizontal="center" wrapText="1"/>
    </xf>
    <xf numFmtId="178" fontId="76" fillId="21" borderId="57" xfId="54" applyNumberFormat="1" applyFont="1" applyFill="1" applyBorder="1" applyAlignment="1">
      <alignment horizontal="center" wrapText="1"/>
    </xf>
    <xf numFmtId="181" fontId="76" fillId="0" borderId="57" xfId="54" applyNumberFormat="1" applyFont="1" applyBorder="1" applyAlignment="1">
      <alignment horizontal="center" wrapText="1"/>
    </xf>
    <xf numFmtId="178" fontId="76" fillId="0" borderId="34" xfId="54" applyNumberFormat="1" applyFont="1" applyBorder="1" applyAlignment="1">
      <alignment horizontal="center" wrapText="1"/>
    </xf>
    <xf numFmtId="178" fontId="76" fillId="21" borderId="34" xfId="54" applyNumberFormat="1" applyFont="1" applyFill="1" applyBorder="1" applyAlignment="1">
      <alignment horizontal="center" wrapText="1"/>
    </xf>
    <xf numFmtId="0" fontId="47" fillId="0" borderId="0" xfId="52" applyFont="1" applyAlignment="1">
      <alignment horizontal="center" vertical="center"/>
    </xf>
    <xf numFmtId="178" fontId="48" fillId="0" borderId="0" xfId="52" applyNumberFormat="1" applyFont="1" applyAlignment="1">
      <alignment horizontal="center" vertical="center" wrapText="1"/>
    </xf>
    <xf numFmtId="0" fontId="29" fillId="0" borderId="23" xfId="51" applyFont="1" applyBorder="1" applyAlignment="1">
      <alignment vertical="center"/>
    </xf>
    <xf numFmtId="0" fontId="0" fillId="0" borderId="23" xfId="51" applyBorder="1" applyAlignment="1">
      <alignment vertical="center" wrapText="1"/>
    </xf>
    <xf numFmtId="0" fontId="86" fillId="0" borderId="1" xfId="0" applyFont="1" applyBorder="1" applyAlignment="1">
      <alignment horizontal="center" vertical="center"/>
    </xf>
    <xf numFmtId="0" fontId="86" fillId="0" borderId="2" xfId="0" applyFont="1" applyBorder="1" applyAlignment="1">
      <alignment horizontal="center" vertical="center"/>
    </xf>
    <xf numFmtId="0" fontId="86" fillId="0" borderId="4" xfId="0" applyFont="1" applyBorder="1" applyAlignment="1">
      <alignment horizontal="center" vertical="center"/>
    </xf>
    <xf numFmtId="0" fontId="87" fillId="0" borderId="63" xfId="0" applyFont="1" applyBorder="1" applyAlignment="1">
      <alignment horizontal="center" vertical="center"/>
    </xf>
    <xf numFmtId="0" fontId="88" fillId="0" borderId="63" xfId="0" applyFont="1" applyBorder="1" applyAlignment="1">
      <alignment horizontal="center" vertical="center"/>
    </xf>
    <xf numFmtId="0" fontId="87" fillId="3" borderId="1" xfId="0" applyFont="1" applyFill="1" applyBorder="1" applyAlignment="1">
      <alignment horizontal="center" vertical="center"/>
    </xf>
    <xf numFmtId="0" fontId="87" fillId="3" borderId="2" xfId="0" applyFont="1" applyFill="1" applyBorder="1" applyAlignment="1">
      <alignment horizontal="center" vertical="center"/>
    </xf>
    <xf numFmtId="0" fontId="89" fillId="2" borderId="12" xfId="0" applyFont="1" applyFill="1" applyBorder="1" applyAlignment="1">
      <alignment vertical="center"/>
    </xf>
    <xf numFmtId="0" fontId="90" fillId="0" borderId="60" xfId="0" applyFont="1" applyBorder="1" applyAlignment="1">
      <alignment horizontal="left" vertical="center"/>
    </xf>
    <xf numFmtId="0" fontId="89" fillId="2" borderId="60" xfId="0" applyFont="1" applyFill="1" applyBorder="1" applyAlignment="1">
      <alignment horizontal="left" vertical="center"/>
    </xf>
    <xf numFmtId="176" fontId="90" fillId="0" borderId="7" xfId="0" applyNumberFormat="1" applyFont="1" applyBorder="1" applyAlignment="1">
      <alignment horizontal="left" vertical="center"/>
    </xf>
    <xf numFmtId="176" fontId="90" fillId="0" borderId="6" xfId="0" applyNumberFormat="1" applyFont="1" applyBorder="1" applyAlignment="1">
      <alignment horizontal="left" vertical="center"/>
    </xf>
    <xf numFmtId="0" fontId="89" fillId="2" borderId="89" xfId="0" applyFont="1" applyFill="1" applyBorder="1" applyAlignment="1">
      <alignment vertical="center"/>
    </xf>
    <xf numFmtId="14" fontId="90" fillId="0" borderId="60" xfId="0" applyNumberFormat="1" applyFont="1" applyBorder="1" applyAlignment="1">
      <alignment horizontal="left" vertical="center"/>
    </xf>
    <xf numFmtId="176" fontId="90" fillId="0" borderId="53" xfId="0" applyNumberFormat="1" applyFont="1" applyBorder="1" applyAlignment="1">
      <alignment horizontal="left" vertical="center"/>
    </xf>
    <xf numFmtId="176" fontId="90" fillId="0" borderId="48" xfId="0" applyNumberFormat="1" applyFont="1" applyBorder="1" applyAlignment="1">
      <alignment horizontal="left" vertical="center"/>
    </xf>
    <xf numFmtId="0" fontId="89" fillId="2" borderId="90" xfId="0" applyFont="1" applyFill="1" applyBorder="1" applyAlignment="1">
      <alignment vertical="center"/>
    </xf>
    <xf numFmtId="0" fontId="90" fillId="0" borderId="91" xfId="0" applyFont="1" applyBorder="1" applyAlignment="1">
      <alignment horizontal="left" vertical="center"/>
    </xf>
    <xf numFmtId="0" fontId="89" fillId="2" borderId="91" xfId="0" applyFont="1" applyFill="1" applyBorder="1" applyAlignment="1">
      <alignment horizontal="left" vertical="center"/>
    </xf>
    <xf numFmtId="176" fontId="90" fillId="0" borderId="92" xfId="0" applyNumberFormat="1" applyFont="1" applyBorder="1" applyAlignment="1">
      <alignment horizontal="left" vertical="center"/>
    </xf>
    <xf numFmtId="176" fontId="90" fillId="0" borderId="93" xfId="0" applyNumberFormat="1" applyFont="1" applyBorder="1" applyAlignment="1">
      <alignment horizontal="left" vertical="center"/>
    </xf>
    <xf numFmtId="0" fontId="90" fillId="0" borderId="45" xfId="0" applyFont="1" applyBorder="1" applyAlignment="1">
      <alignment horizontal="left" vertical="top"/>
    </xf>
    <xf numFmtId="0" fontId="91" fillId="0" borderId="45" xfId="0" applyFont="1" applyBorder="1"/>
    <xf numFmtId="0" fontId="91" fillId="0" borderId="34" xfId="0" applyFont="1" applyBorder="1"/>
    <xf numFmtId="0" fontId="0" fillId="0" borderId="34" xfId="0" applyBorder="1"/>
    <xf numFmtId="0" fontId="87" fillId="3" borderId="4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94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3 2" xfId="51"/>
    <cellStyle name="Normal 3 2 2 2 2 2" xfId="52"/>
    <cellStyle name="Normal 3 2 4" xfId="53"/>
    <cellStyle name="Normal 3 2 6" xfId="54"/>
    <cellStyle name="Normal 3 4" xfId="55"/>
    <cellStyle name="Normal 3 5" xfId="56"/>
    <cellStyle name="Normal 3 5 2 2" xfId="57"/>
    <cellStyle name="Normal 5" xfId="58"/>
    <cellStyle name="Normal 6" xfId="59"/>
    <cellStyle name="Normal 7" xfId="60"/>
    <cellStyle name="Normal 8 2" xfId="61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99"/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1244600</xdr:colOff>
      <xdr:row>6</xdr:row>
      <xdr:rowOff>114300</xdr:rowOff>
    </xdr:from>
    <xdr:to>
      <xdr:col>5</xdr:col>
      <xdr:colOff>152400</xdr:colOff>
      <xdr:row>8</xdr:row>
      <xdr:rowOff>139700</xdr:rowOff>
    </xdr:to>
    <xdr:sp>
      <xdr:nvSpPr>
        <xdr:cNvPr id="3" name="TextBox 2"/>
        <xdr:cNvSpPr txBox="1"/>
      </xdr:nvSpPr>
      <xdr:spPr>
        <a:xfrm>
          <a:off x="2464435" y="1400175"/>
          <a:ext cx="495871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BONING CONSTRUCTION</a:t>
          </a:r>
          <a:endParaRPr lang="en-US" sz="1100" b="1"/>
        </a:p>
      </xdr:txBody>
    </xdr:sp>
    <xdr:clientData/>
  </xdr:twoCellAnchor>
  <xdr:oneCellAnchor>
    <xdr:from>
      <xdr:col>7</xdr:col>
      <xdr:colOff>76200</xdr:colOff>
      <xdr:row>0</xdr:row>
      <xdr:rowOff>25400</xdr:rowOff>
    </xdr:from>
    <xdr:ext cx="2381250" cy="323850"/>
    <xdr:pic>
      <xdr:nvPicPr>
        <xdr:cNvPr id="7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03260" y="254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165100</xdr:colOff>
      <xdr:row>14</xdr:row>
      <xdr:rowOff>60976</xdr:rowOff>
    </xdr:from>
    <xdr:ext cx="4753428" cy="2856798"/>
    <xdr:pic>
      <xdr:nvPicPr>
        <xdr:cNvPr id="2" name="image17.png" title="Image"/>
        <xdr:cNvPicPr preferRelativeResize="0"/>
      </xdr:nvPicPr>
      <xdr:blipFill>
        <a:blip r:embed="rId2"/>
        <a:stretch>
          <a:fillRect/>
        </a:stretch>
      </xdr:blipFill>
      <xdr:spPr>
        <a:xfrm>
          <a:off x="165100" y="2718435"/>
          <a:ext cx="4752975" cy="285623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346528</xdr:colOff>
      <xdr:row>32</xdr:row>
      <xdr:rowOff>14916</xdr:rowOff>
    </xdr:from>
    <xdr:ext cx="4299857" cy="653143"/>
    <xdr:sp>
      <xdr:nvSpPr>
        <xdr:cNvPr id="4" name="Shape 22"/>
        <xdr:cNvSpPr txBox="1"/>
      </xdr:nvSpPr>
      <xdr:spPr>
        <a:xfrm>
          <a:off x="346075" y="5758180"/>
          <a:ext cx="4300220" cy="65341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FOR </a:t>
          </a:r>
          <a:r>
            <a:rPr lang="en-US" sz="16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EXTERNAL</a:t>
          </a:r>
          <a:r>
            <a:rPr lang="en-US" sz="1600" baseline="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 (TOP APPLIED) BONING- MUST BE FINISHED AS THIS- ROUNDED OFF EDGES</a:t>
          </a:r>
          <a:endParaRPr sz="16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  <xdr:twoCellAnchor editAs="oneCell">
    <xdr:from>
      <xdr:col>4</xdr:col>
      <xdr:colOff>23436</xdr:colOff>
      <xdr:row>12</xdr:row>
      <xdr:rowOff>76200</xdr:rowOff>
    </xdr:from>
    <xdr:to>
      <xdr:col>7</xdr:col>
      <xdr:colOff>357901</xdr:colOff>
      <xdr:row>35</xdr:row>
      <xdr:rowOff>140707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5400000">
          <a:off x="5217795" y="3031490"/>
          <a:ext cx="4008120" cy="2726055"/>
        </a:xfrm>
        <a:prstGeom prst="rect">
          <a:avLst/>
        </a:prstGeom>
      </xdr:spPr>
    </xdr:pic>
    <xdr:clientData/>
  </xdr:twoCellAnchor>
  <xdr:oneCellAnchor>
    <xdr:from>
      <xdr:col>7</xdr:col>
      <xdr:colOff>488077</xdr:colOff>
      <xdr:row>19</xdr:row>
      <xdr:rowOff>503</xdr:rowOff>
    </xdr:from>
    <xdr:ext cx="1938110" cy="1240064"/>
    <xdr:sp>
      <xdr:nvSpPr>
        <xdr:cNvPr id="6" name="Shape 22"/>
        <xdr:cNvSpPr txBox="1"/>
      </xdr:nvSpPr>
      <xdr:spPr>
        <a:xfrm>
          <a:off x="8705215" y="3514725"/>
          <a:ext cx="1938020" cy="124015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FOR </a:t>
          </a:r>
          <a:r>
            <a:rPr lang="en-US" sz="16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INTERNAL</a:t>
          </a:r>
          <a:r>
            <a:rPr lang="en-US" sz="16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 </a:t>
          </a:r>
          <a:r>
            <a:rPr lang="en-US" sz="1600" baseline="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BONING- MUST BE FINISHED AS THIS- SILICONE CAPS</a:t>
          </a:r>
          <a:endParaRPr sz="16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628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0380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1074822</xdr:colOff>
      <xdr:row>6</xdr:row>
      <xdr:rowOff>137696</xdr:rowOff>
    </xdr:from>
    <xdr:to>
      <xdr:col>4</xdr:col>
      <xdr:colOff>284081</xdr:colOff>
      <xdr:row>8</xdr:row>
      <xdr:rowOff>137695</xdr:rowOff>
    </xdr:to>
    <xdr:sp>
      <xdr:nvSpPr>
        <xdr:cNvPr id="2" name="TextBox 1"/>
        <xdr:cNvSpPr txBox="1"/>
      </xdr:nvSpPr>
      <xdr:spPr>
        <a:xfrm>
          <a:off x="4095750" y="1423035"/>
          <a:ext cx="203136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 IMAGES</a:t>
          </a:r>
          <a:endParaRPr lang="en-US" sz="1100" b="1"/>
        </a:p>
      </xdr:txBody>
    </xdr:sp>
    <xdr:clientData/>
  </xdr:twoCellAnchor>
  <xdr:oneCellAnchor>
    <xdr:from>
      <xdr:col>7</xdr:col>
      <xdr:colOff>88900</xdr:colOff>
      <xdr:row>0</xdr:row>
      <xdr:rowOff>38100</xdr:rowOff>
    </xdr:from>
    <xdr:ext cx="2381250" cy="32385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23580" y="381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477923</xdr:colOff>
      <xdr:row>10</xdr:row>
      <xdr:rowOff>74197</xdr:rowOff>
    </xdr:from>
    <xdr:to>
      <xdr:col>1</xdr:col>
      <xdr:colOff>1485901</xdr:colOff>
      <xdr:row>11</xdr:row>
      <xdr:rowOff>114301</xdr:rowOff>
    </xdr:to>
    <xdr:sp>
      <xdr:nvSpPr>
        <xdr:cNvPr id="4" name="TextBox 3"/>
        <xdr:cNvSpPr txBox="1"/>
      </xdr:nvSpPr>
      <xdr:spPr>
        <a:xfrm>
          <a:off x="1697355" y="2045335"/>
          <a:ext cx="1008380" cy="2120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FRONT</a:t>
          </a:r>
          <a:endParaRPr lang="en-US" sz="1100" b="1"/>
        </a:p>
      </xdr:txBody>
    </xdr:sp>
    <xdr:clientData/>
  </xdr:twoCellAnchor>
  <xdr:twoCellAnchor>
    <xdr:from>
      <xdr:col>5</xdr:col>
      <xdr:colOff>465223</xdr:colOff>
      <xdr:row>9</xdr:row>
      <xdr:rowOff>124997</xdr:rowOff>
    </xdr:from>
    <xdr:to>
      <xdr:col>7</xdr:col>
      <xdr:colOff>457201</xdr:colOff>
      <xdr:row>11</xdr:row>
      <xdr:rowOff>1</xdr:rowOff>
    </xdr:to>
    <xdr:sp>
      <xdr:nvSpPr>
        <xdr:cNvPr id="5" name="TextBox 4"/>
        <xdr:cNvSpPr txBox="1"/>
      </xdr:nvSpPr>
      <xdr:spPr>
        <a:xfrm>
          <a:off x="7743190" y="1924685"/>
          <a:ext cx="948690" cy="2184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BACK</a:t>
          </a:r>
          <a:endParaRPr lang="en-US" sz="1100" b="1"/>
        </a:p>
      </xdr:txBody>
    </xdr:sp>
    <xdr:clientData/>
  </xdr:twoCellAnchor>
  <xdr:oneCellAnchor>
    <xdr:from>
      <xdr:col>4</xdr:col>
      <xdr:colOff>622300</xdr:colOff>
      <xdr:row>50</xdr:row>
      <xdr:rowOff>70956</xdr:rowOff>
    </xdr:from>
    <xdr:ext cx="4089400" cy="293437"/>
    <xdr:sp>
      <xdr:nvSpPr>
        <xdr:cNvPr id="6" name="TextBox 5"/>
        <xdr:cNvSpPr txBox="1"/>
      </xdr:nvSpPr>
      <xdr:spPr>
        <a:xfrm>
          <a:off x="6465570" y="8900160"/>
          <a:ext cx="4089400" cy="293370"/>
        </a:xfrm>
        <a:prstGeom prst="rect">
          <a:avLst/>
        </a:prstGeom>
        <a:solidFill>
          <a:schemeClr val="lt1"/>
        </a:solidFill>
        <a:ln w="12700">
          <a:solidFill>
            <a:schemeClr val="bg1">
              <a:lumMod val="50000"/>
            </a:schemeClr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1" i="1" u="none">
              <a:solidFill>
                <a:srgbClr val="FF0000"/>
              </a:solidFill>
              <a:latin typeface="Century Gothic" panose="020B0502020202020204" pitchFamily="34" charset="0"/>
            </a:rPr>
            <a:t>FOR </a:t>
          </a:r>
          <a:r>
            <a:rPr lang="en-US" sz="1100" b="1" i="1" u="none" baseline="0">
              <a:solidFill>
                <a:srgbClr val="FF0000"/>
              </a:solidFill>
              <a:latin typeface="Century Gothic" panose="020B0502020202020204" pitchFamily="34" charset="0"/>
            </a:rPr>
            <a:t>CUFF CONSTRUCTION REF</a:t>
          </a:r>
          <a:endParaRPr lang="en-US" sz="1000" b="1" i="0" u="none" baseline="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0</xdr:col>
      <xdr:colOff>596900</xdr:colOff>
      <xdr:row>44</xdr:row>
      <xdr:rowOff>109056</xdr:rowOff>
    </xdr:from>
    <xdr:ext cx="5722106" cy="1188348"/>
    <xdr:sp>
      <xdr:nvSpPr>
        <xdr:cNvPr id="7" name="TextBox 6"/>
        <xdr:cNvSpPr txBox="1"/>
      </xdr:nvSpPr>
      <xdr:spPr>
        <a:xfrm>
          <a:off x="596900" y="7909560"/>
          <a:ext cx="5721985" cy="1188720"/>
        </a:xfrm>
        <a:prstGeom prst="rect">
          <a:avLst/>
        </a:prstGeom>
        <a:solidFill>
          <a:schemeClr val="lt1"/>
        </a:solidFill>
        <a:ln w="12700">
          <a:solidFill>
            <a:schemeClr val="bg1">
              <a:lumMod val="50000"/>
            </a:schemeClr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1" i="1" u="none">
              <a:solidFill>
                <a:schemeClr val="tx1"/>
              </a:solidFill>
              <a:latin typeface="Century Gothic" panose="020B0502020202020204" pitchFamily="34" charset="0"/>
            </a:rPr>
            <a:t>FOR BISHOP SLEEVE CONSTRUCTION</a:t>
          </a:r>
          <a:endParaRPr lang="en-US" sz="1100" b="1" i="1" u="none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FULL BLOUSON AT CUFF SEAM- 3:1 SHIRRING</a:t>
          </a:r>
          <a:endParaRPr lang="en-US" sz="11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- 3 1/2" DEEP CUFF</a:t>
          </a:r>
          <a:endParaRPr lang="en-US" sz="11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- 2 PLY SELF FABRIC CUFF, FUSE, UNDERSTITCH</a:t>
          </a:r>
          <a:endParaRPr lang="en-US" sz="11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- 6X 14L SELFCOVERED SHANK BUTTONS</a:t>
          </a:r>
          <a:endParaRPr lang="en-US" sz="11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SELF FABRIC 1/8" LOOPS</a:t>
          </a:r>
          <a:endParaRPr lang="en-US" sz="10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6280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56627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56627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56627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56627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95250</xdr:colOff>
      <xdr:row>0</xdr:row>
      <xdr:rowOff>114300</xdr:rowOff>
    </xdr:from>
    <xdr:ext cx="1590675" cy="18097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932670" y="114300"/>
          <a:ext cx="1590675" cy="1809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95250</xdr:colOff>
      <xdr:row>0</xdr:row>
      <xdr:rowOff>114300</xdr:rowOff>
    </xdr:from>
    <xdr:ext cx="1590675" cy="18097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932670" y="114300"/>
          <a:ext cx="1590675" cy="1809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5223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5223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896350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790" y="3220720"/>
          <a:ext cx="8305165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zoomScale="75" zoomScaleNormal="75" topLeftCell="A5" workbookViewId="0">
      <selection activeCell="N11" sqref="N11"/>
    </sheetView>
  </sheetViews>
  <sheetFormatPr defaultColWidth="12.6637168141593" defaultRowHeight="15.75" customHeight="1"/>
  <cols>
    <col min="1" max="1" width="17" customWidth="1"/>
    <col min="2" max="2" width="25" customWidth="1"/>
    <col min="3" max="3" width="21.6637168141593" customWidth="1"/>
    <col min="4" max="4" width="17.6637168141593" customWidth="1"/>
    <col min="5" max="5" width="20" customWidth="1"/>
    <col min="6" max="13" width="6.66371681415929" customWidth="1"/>
    <col min="14" max="14" width="7.10619469026549" customWidth="1"/>
    <col min="15" max="26" width="6.66371681415929" customWidth="1"/>
  </cols>
  <sheetData>
    <row r="1" ht="33.75" customHeight="1" spans="1:12">
      <c r="A1" s="611" t="s">
        <v>0</v>
      </c>
      <c r="B1" s="612"/>
      <c r="C1" s="613"/>
      <c r="D1" s="614" t="s">
        <v>1</v>
      </c>
      <c r="E1" s="615" t="e">
        <f>#REF!</f>
        <v>#REF!</v>
      </c>
      <c r="F1" s="616"/>
      <c r="G1" s="617"/>
      <c r="H1" s="617"/>
      <c r="I1" s="617"/>
      <c r="J1" s="617"/>
      <c r="K1" s="617"/>
      <c r="L1" s="636"/>
    </row>
    <row r="2" ht="13.5" customHeight="1" spans="1:12">
      <c r="A2" s="618" t="e">
        <f>#REF!</f>
        <v>#REF!</v>
      </c>
      <c r="B2" s="619" t="e">
        <f>#REF!</f>
        <v>#REF!</v>
      </c>
      <c r="C2" s="620" t="e">
        <f>#REF!</f>
        <v>#REF!</v>
      </c>
      <c r="D2" s="621" t="e">
        <f>#REF!</f>
        <v>#REF!</v>
      </c>
      <c r="E2" s="622"/>
      <c r="F2" s="643" t="s">
        <v>2</v>
      </c>
      <c r="G2" s="74"/>
      <c r="H2" s="75"/>
      <c r="I2" s="646" t="e">
        <f>#REF!</f>
        <v>#REF!</v>
      </c>
      <c r="J2" s="647"/>
      <c r="K2" s="647"/>
      <c r="L2" s="648"/>
    </row>
    <row r="3" ht="13.5" customHeight="1" spans="1:12">
      <c r="A3" s="623" t="e">
        <f>#REF!</f>
        <v>#REF!</v>
      </c>
      <c r="B3" s="624" t="e">
        <f>#REF!</f>
        <v>#REF!</v>
      </c>
      <c r="C3" s="620" t="e">
        <f>#REF!</f>
        <v>#REF!</v>
      </c>
      <c r="D3" s="625" t="e">
        <f>#REF!</f>
        <v>#REF!</v>
      </c>
      <c r="E3" s="626"/>
      <c r="F3" s="644"/>
      <c r="G3" s="82"/>
      <c r="H3" s="83"/>
      <c r="I3" s="637"/>
      <c r="J3" s="638"/>
      <c r="K3" s="638"/>
      <c r="L3" s="639"/>
    </row>
    <row r="4" ht="13.5" customHeight="1" spans="1:12">
      <c r="A4" s="623" t="e">
        <f>#REF!</f>
        <v>#REF!</v>
      </c>
      <c r="B4" s="619" t="e">
        <f>#REF!</f>
        <v>#REF!</v>
      </c>
      <c r="C4" s="620" t="e">
        <f>#REF!</f>
        <v>#REF!</v>
      </c>
      <c r="D4" s="625" t="e">
        <f>#REF!</f>
        <v>#REF!</v>
      </c>
      <c r="E4" s="626"/>
      <c r="F4" s="645"/>
      <c r="G4" s="85"/>
      <c r="H4" s="86"/>
      <c r="I4" s="640"/>
      <c r="J4" s="641"/>
      <c r="K4" s="641"/>
      <c r="L4" s="642"/>
    </row>
    <row r="5" ht="13.5" customHeight="1" spans="1:12">
      <c r="A5" s="623" t="e">
        <f>#REF!</f>
        <v>#REF!</v>
      </c>
      <c r="B5" s="619" t="e">
        <f>#REF!</f>
        <v>#REF!</v>
      </c>
      <c r="C5" s="620" t="e">
        <f>#REF!</f>
        <v>#REF!</v>
      </c>
      <c r="D5" s="625" t="e">
        <f>#REF!</f>
        <v>#REF!</v>
      </c>
      <c r="E5" s="626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627" t="e">
        <f>#REF!</f>
        <v>#REF!</v>
      </c>
      <c r="B6" s="628" t="e">
        <f>#REF!</f>
        <v>#REF!</v>
      </c>
      <c r="C6" s="629" t="e">
        <f>#REF!</f>
        <v>#REF!</v>
      </c>
      <c r="D6" s="630" t="e">
        <f>#REF!</f>
        <v>#REF!</v>
      </c>
      <c r="E6" s="631"/>
      <c r="F6" s="95" t="s">
        <v>4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632"/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</row>
    <row r="8" ht="13.5" customHeight="1" spans="1:12">
      <c r="A8" s="634"/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4"/>
    </row>
    <row r="9" ht="13.5" customHeight="1" spans="1:12">
      <c r="A9" s="634"/>
      <c r="B9" s="635"/>
      <c r="C9" s="635"/>
      <c r="D9" s="635"/>
      <c r="E9" s="635"/>
      <c r="F9" s="635"/>
      <c r="G9" s="635"/>
      <c r="H9" s="635"/>
      <c r="I9" s="635"/>
      <c r="J9" s="635"/>
      <c r="K9" s="635"/>
      <c r="L9" s="634"/>
    </row>
    <row r="10" ht="13.5" customHeight="1" spans="1:12">
      <c r="A10" s="634"/>
      <c r="B10" s="635"/>
      <c r="C10" s="635"/>
      <c r="D10" s="635"/>
      <c r="E10" s="635"/>
      <c r="F10" s="635"/>
      <c r="G10" s="635"/>
      <c r="H10" s="635"/>
      <c r="I10" s="635"/>
      <c r="J10" s="635"/>
      <c r="K10" s="635"/>
      <c r="L10" s="634"/>
    </row>
    <row r="11" ht="13.5" customHeight="1" spans="1:12">
      <c r="A11" s="634"/>
      <c r="B11" s="635"/>
      <c r="C11" s="635"/>
      <c r="D11" s="635"/>
      <c r="E11" s="635"/>
      <c r="F11" s="635"/>
      <c r="G11" s="635"/>
      <c r="H11" s="635"/>
      <c r="I11" s="635"/>
      <c r="J11" s="635"/>
      <c r="K11" s="635"/>
      <c r="L11" s="634"/>
    </row>
    <row r="12" ht="13.5" customHeight="1" spans="1:12">
      <c r="A12" s="634"/>
      <c r="B12" s="635"/>
      <c r="C12" s="635"/>
      <c r="D12" s="635"/>
      <c r="E12" s="635"/>
      <c r="F12" s="635"/>
      <c r="G12" s="635"/>
      <c r="H12" s="635"/>
      <c r="I12" s="635"/>
      <c r="J12" s="635"/>
      <c r="K12" s="635"/>
      <c r="L12" s="634"/>
    </row>
    <row r="13" ht="13.5" customHeight="1" spans="1:12">
      <c r="A13" s="634"/>
      <c r="B13" s="635"/>
      <c r="C13" s="635"/>
      <c r="D13" s="635"/>
      <c r="E13" s="635"/>
      <c r="F13" s="635"/>
      <c r="G13" s="635"/>
      <c r="H13" s="635"/>
      <c r="I13" s="635"/>
      <c r="J13" s="635"/>
      <c r="K13" s="635"/>
      <c r="L13" s="634"/>
    </row>
    <row r="14" ht="13.5" customHeight="1" spans="1:12">
      <c r="A14" s="634"/>
      <c r="B14" s="635"/>
      <c r="C14" s="635"/>
      <c r="D14" s="635"/>
      <c r="E14" s="635"/>
      <c r="F14" s="635"/>
      <c r="G14" s="635"/>
      <c r="H14" s="635"/>
      <c r="I14" s="635"/>
      <c r="J14" s="635"/>
      <c r="K14" s="635"/>
      <c r="L14" s="634"/>
    </row>
    <row r="15" ht="13.5" customHeight="1" spans="1:12">
      <c r="A15" s="634"/>
      <c r="B15" s="635"/>
      <c r="C15" s="635"/>
      <c r="D15" s="635"/>
      <c r="E15" s="635"/>
      <c r="F15" s="635"/>
      <c r="G15" s="635"/>
      <c r="H15" s="635"/>
      <c r="I15" s="635"/>
      <c r="J15" s="635"/>
      <c r="K15" s="635"/>
      <c r="L15" s="634"/>
    </row>
    <row r="16" ht="13.5" customHeight="1" spans="1:12">
      <c r="A16" s="634"/>
      <c r="B16" s="635"/>
      <c r="C16" s="635"/>
      <c r="D16" s="635"/>
      <c r="E16" s="635"/>
      <c r="F16" s="635"/>
      <c r="G16" s="635"/>
      <c r="H16" s="635"/>
      <c r="I16" s="635"/>
      <c r="J16" s="635"/>
      <c r="K16" s="635"/>
      <c r="L16" s="634"/>
    </row>
    <row r="17" ht="13.5" customHeight="1" spans="1:12">
      <c r="A17" s="634"/>
      <c r="B17" s="635"/>
      <c r="C17" s="635"/>
      <c r="D17" s="635"/>
      <c r="E17" s="635"/>
      <c r="F17" s="635"/>
      <c r="G17" s="635"/>
      <c r="H17" s="635"/>
      <c r="I17" s="635"/>
      <c r="J17" s="635"/>
      <c r="K17" s="635"/>
      <c r="L17" s="634"/>
    </row>
    <row r="18" ht="13.5" customHeight="1" spans="1:12">
      <c r="A18" s="634"/>
      <c r="B18" s="635"/>
      <c r="C18" s="635"/>
      <c r="D18" s="635"/>
      <c r="E18" s="635"/>
      <c r="F18" s="635"/>
      <c r="G18" s="635"/>
      <c r="H18" s="635"/>
      <c r="I18" s="635"/>
      <c r="J18" s="635"/>
      <c r="K18" s="635"/>
      <c r="L18" s="634"/>
    </row>
    <row r="19" ht="13.5" customHeight="1" spans="1:12">
      <c r="A19" s="634"/>
      <c r="B19" s="635"/>
      <c r="C19" s="635"/>
      <c r="D19" s="635"/>
      <c r="E19" s="635"/>
      <c r="F19" s="635"/>
      <c r="G19" s="635"/>
      <c r="H19" s="635"/>
      <c r="I19" s="635"/>
      <c r="J19" s="635"/>
      <c r="K19" s="635"/>
      <c r="L19" s="634"/>
    </row>
    <row r="20" ht="13.5" customHeight="1" spans="1:12">
      <c r="A20" s="634"/>
      <c r="B20" s="635"/>
      <c r="C20" s="635"/>
      <c r="D20" s="635"/>
      <c r="E20" s="635"/>
      <c r="F20" s="635"/>
      <c r="G20" s="635"/>
      <c r="H20" s="635"/>
      <c r="I20" s="635"/>
      <c r="J20" s="635"/>
      <c r="K20" s="635"/>
      <c r="L20" s="634"/>
    </row>
    <row r="21" ht="13.5" customHeight="1" spans="1:12">
      <c r="A21" s="634"/>
      <c r="B21" s="635"/>
      <c r="C21" s="635"/>
      <c r="D21" s="635"/>
      <c r="E21" s="635"/>
      <c r="F21" s="635"/>
      <c r="G21" s="635"/>
      <c r="H21" s="635"/>
      <c r="I21" s="635"/>
      <c r="J21" s="635"/>
      <c r="K21" s="635"/>
      <c r="L21" s="634"/>
    </row>
    <row r="22" ht="13.5" customHeight="1" spans="1:12">
      <c r="A22" s="634"/>
      <c r="B22" s="635"/>
      <c r="C22" s="635"/>
      <c r="D22" s="635"/>
      <c r="E22" s="635"/>
      <c r="F22" s="635"/>
      <c r="G22" s="635"/>
      <c r="H22" s="635"/>
      <c r="I22" s="635"/>
      <c r="J22" s="635"/>
      <c r="K22" s="635"/>
      <c r="L22" s="634"/>
    </row>
    <row r="23" ht="13.5" customHeight="1" spans="1:12">
      <c r="A23" s="634"/>
      <c r="B23" s="635"/>
      <c r="C23" s="635"/>
      <c r="D23" s="635"/>
      <c r="E23" s="635"/>
      <c r="F23" s="635"/>
      <c r="G23" s="635"/>
      <c r="H23" s="635"/>
      <c r="I23" s="635"/>
      <c r="J23" s="635"/>
      <c r="K23" s="635"/>
      <c r="L23" s="634"/>
    </row>
    <row r="24" ht="13.5" customHeight="1" spans="1:12">
      <c r="A24" s="634"/>
      <c r="B24" s="635"/>
      <c r="C24" s="635"/>
      <c r="D24" s="635"/>
      <c r="E24" s="635"/>
      <c r="F24" s="635"/>
      <c r="G24" s="635"/>
      <c r="H24" s="635"/>
      <c r="I24" s="635"/>
      <c r="J24" s="635"/>
      <c r="K24" s="635"/>
      <c r="L24" s="634"/>
    </row>
    <row r="25" ht="13.5" customHeight="1" spans="1:12">
      <c r="A25" s="634"/>
      <c r="B25" s="635"/>
      <c r="C25" s="635"/>
      <c r="D25" s="635"/>
      <c r="E25" s="635"/>
      <c r="F25" s="635"/>
      <c r="G25" s="635"/>
      <c r="H25" s="635"/>
      <c r="I25" s="635"/>
      <c r="J25" s="635"/>
      <c r="K25" s="635"/>
      <c r="L25" s="634"/>
    </row>
    <row r="26" ht="13.5" customHeight="1" spans="1:12">
      <c r="A26" s="634"/>
      <c r="B26" s="635"/>
      <c r="C26" s="635"/>
      <c r="D26" s="635"/>
      <c r="E26" s="635"/>
      <c r="F26" s="635"/>
      <c r="G26" s="635"/>
      <c r="H26" s="635"/>
      <c r="I26" s="635"/>
      <c r="J26" s="635"/>
      <c r="K26" s="635"/>
      <c r="L26" s="634"/>
    </row>
    <row r="27" ht="13.5" customHeight="1" spans="1:12">
      <c r="A27" s="634"/>
      <c r="B27" s="635"/>
      <c r="C27" s="635"/>
      <c r="D27" s="635"/>
      <c r="E27" s="635"/>
      <c r="F27" s="635"/>
      <c r="G27" s="635"/>
      <c r="H27" s="635"/>
      <c r="I27" s="635"/>
      <c r="J27" s="635"/>
      <c r="K27" s="635"/>
      <c r="L27" s="634"/>
    </row>
    <row r="28" ht="13.5" customHeight="1" spans="1:12">
      <c r="A28" s="634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4"/>
    </row>
    <row r="29" ht="13.5" customHeight="1" spans="1:12">
      <c r="A29" s="634"/>
      <c r="B29" s="635"/>
      <c r="C29" s="635"/>
      <c r="D29" s="635"/>
      <c r="E29" s="635"/>
      <c r="F29" s="635"/>
      <c r="G29" s="635"/>
      <c r="H29" s="635"/>
      <c r="I29" s="635"/>
      <c r="J29" s="635"/>
      <c r="K29" s="635"/>
      <c r="L29" s="634"/>
    </row>
    <row r="30" ht="13.5" customHeight="1" spans="1:12">
      <c r="A30" s="634"/>
      <c r="B30" s="635"/>
      <c r="C30" s="635"/>
      <c r="D30" s="635"/>
      <c r="E30" s="635"/>
      <c r="F30" s="635"/>
      <c r="G30" s="635"/>
      <c r="H30" s="635"/>
      <c r="I30" s="635"/>
      <c r="J30" s="635"/>
      <c r="K30" s="635"/>
      <c r="L30" s="634"/>
    </row>
    <row r="31" ht="13.5" customHeight="1" spans="1:12">
      <c r="A31" s="634"/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4"/>
    </row>
    <row r="32" ht="13.5" customHeight="1" spans="1:12">
      <c r="A32" s="634"/>
      <c r="B32" s="635"/>
      <c r="C32" s="635"/>
      <c r="D32" s="635"/>
      <c r="E32" s="635"/>
      <c r="F32" s="635"/>
      <c r="G32" s="635"/>
      <c r="H32" s="635"/>
      <c r="I32" s="635"/>
      <c r="J32" s="635"/>
      <c r="K32" s="635"/>
      <c r="L32" s="634"/>
    </row>
    <row r="33" ht="13.5" customHeight="1" spans="1:12">
      <c r="A33" s="634"/>
      <c r="B33" s="635"/>
      <c r="C33" s="635"/>
      <c r="D33" s="635"/>
      <c r="E33" s="635"/>
      <c r="F33" s="635"/>
      <c r="G33" s="635"/>
      <c r="H33" s="635"/>
      <c r="I33" s="635"/>
      <c r="J33" s="635"/>
      <c r="K33" s="635"/>
      <c r="L33" s="634"/>
    </row>
    <row r="34" ht="13.5" customHeight="1" spans="1:12">
      <c r="A34" s="634"/>
      <c r="B34" s="635"/>
      <c r="C34" s="635"/>
      <c r="D34" s="635"/>
      <c r="E34" s="635"/>
      <c r="F34" s="635"/>
      <c r="G34" s="635"/>
      <c r="H34" s="635"/>
      <c r="I34" s="635"/>
      <c r="J34" s="635"/>
      <c r="K34" s="635"/>
      <c r="L34" s="634"/>
    </row>
    <row r="35" ht="13.5" customHeight="1" spans="1:12">
      <c r="A35" s="634"/>
      <c r="B35" s="635"/>
      <c r="C35" s="635"/>
      <c r="D35" s="635"/>
      <c r="E35" s="635"/>
      <c r="F35" s="635"/>
      <c r="G35" s="635"/>
      <c r="H35" s="635"/>
      <c r="I35" s="635"/>
      <c r="J35" s="635"/>
      <c r="K35" s="635"/>
      <c r="L35" s="634"/>
    </row>
    <row r="36" ht="13.5" customHeight="1" spans="1:12">
      <c r="A36" s="634"/>
      <c r="B36" s="635"/>
      <c r="C36" s="635"/>
      <c r="D36" s="635"/>
      <c r="E36" s="635"/>
      <c r="F36" s="635"/>
      <c r="G36" s="635"/>
      <c r="H36" s="635"/>
      <c r="I36" s="635"/>
      <c r="J36" s="635"/>
      <c r="K36" s="635"/>
      <c r="L36" s="634"/>
    </row>
    <row r="37" ht="13.5" customHeight="1" spans="1:12">
      <c r="A37" s="634"/>
      <c r="B37" s="635"/>
      <c r="C37" s="635"/>
      <c r="D37" s="635"/>
      <c r="E37" s="635"/>
      <c r="F37" s="635"/>
      <c r="G37" s="635"/>
      <c r="H37" s="635"/>
      <c r="I37" s="635"/>
      <c r="J37" s="635"/>
      <c r="K37" s="635"/>
      <c r="L37" s="634"/>
    </row>
    <row r="38" ht="13.5" customHeight="1" spans="1:12">
      <c r="A38" s="634"/>
      <c r="B38" s="635"/>
      <c r="C38" s="635"/>
      <c r="D38" s="635"/>
      <c r="E38" s="635"/>
      <c r="F38" s="635"/>
      <c r="G38" s="635"/>
      <c r="H38" s="635"/>
      <c r="I38" s="635"/>
      <c r="J38" s="635"/>
      <c r="K38" s="635"/>
      <c r="L38" s="634"/>
    </row>
    <row r="39" ht="13.5" customHeight="1" spans="1:12">
      <c r="A39" s="634"/>
      <c r="B39" s="635"/>
      <c r="C39" s="635"/>
      <c r="D39" s="635"/>
      <c r="E39" s="635"/>
      <c r="F39" s="635"/>
      <c r="G39" s="635"/>
      <c r="H39" s="635"/>
      <c r="I39" s="635"/>
      <c r="J39" s="635"/>
      <c r="K39" s="635"/>
      <c r="L39" s="634"/>
    </row>
    <row r="40" ht="13.5" customHeight="1" spans="1:12">
      <c r="A40" s="634"/>
      <c r="B40" s="635"/>
      <c r="C40" s="635"/>
      <c r="D40" s="635"/>
      <c r="E40" s="635"/>
      <c r="F40" s="635"/>
      <c r="G40" s="635"/>
      <c r="H40" s="635"/>
      <c r="I40" s="635"/>
      <c r="J40" s="635"/>
      <c r="K40" s="635"/>
      <c r="L40" s="634"/>
    </row>
    <row r="41" ht="13.5" customHeight="1" spans="1:12">
      <c r="A41" s="634"/>
      <c r="B41" s="635"/>
      <c r="C41" s="635"/>
      <c r="D41" s="635"/>
      <c r="E41" s="635"/>
      <c r="F41" s="635"/>
      <c r="G41" s="635"/>
      <c r="H41" s="635"/>
      <c r="I41" s="635"/>
      <c r="J41" s="635"/>
      <c r="K41" s="635"/>
      <c r="L41" s="634"/>
    </row>
    <row r="42" ht="13.5" customHeight="1" spans="1:12">
      <c r="A42" s="634"/>
      <c r="B42" s="635"/>
      <c r="C42" s="635"/>
      <c r="D42" s="635"/>
      <c r="E42" s="635"/>
      <c r="F42" s="635"/>
      <c r="G42" s="635"/>
      <c r="H42" s="635"/>
      <c r="I42" s="635"/>
      <c r="J42" s="635"/>
      <c r="K42" s="635"/>
      <c r="L42" s="634"/>
    </row>
    <row r="43" ht="13.5" customHeight="1" spans="1:12">
      <c r="A43" s="634"/>
      <c r="B43" s="635"/>
      <c r="C43" s="635"/>
      <c r="D43" s="635"/>
      <c r="E43" s="635"/>
      <c r="F43" s="635"/>
      <c r="G43" s="635"/>
      <c r="H43" s="635"/>
      <c r="I43" s="635"/>
      <c r="J43" s="635"/>
      <c r="K43" s="635"/>
      <c r="L43" s="634"/>
    </row>
    <row r="44" ht="13.5" customHeight="1" spans="1:12">
      <c r="A44" s="634"/>
      <c r="B44" s="635"/>
      <c r="C44" s="635"/>
      <c r="D44" s="635"/>
      <c r="E44" s="635"/>
      <c r="F44" s="635"/>
      <c r="G44" s="635"/>
      <c r="H44" s="635"/>
      <c r="I44" s="635"/>
      <c r="J44" s="635"/>
      <c r="K44" s="635"/>
      <c r="L44" s="634"/>
    </row>
    <row r="45" ht="13.5" customHeight="1" spans="1:12">
      <c r="A45" s="634"/>
      <c r="B45" s="635"/>
      <c r="C45" s="635"/>
      <c r="D45" s="635"/>
      <c r="E45" s="635"/>
      <c r="F45" s="635"/>
      <c r="G45" s="635"/>
      <c r="H45" s="635"/>
      <c r="I45" s="635"/>
      <c r="J45" s="635"/>
      <c r="K45" s="635"/>
      <c r="L45" s="634"/>
    </row>
    <row r="46" ht="13.5" customHeight="1" spans="1:12">
      <c r="A46" s="634"/>
      <c r="B46" s="635"/>
      <c r="C46" s="635"/>
      <c r="D46" s="635"/>
      <c r="E46" s="635"/>
      <c r="F46" s="635"/>
      <c r="G46" s="635"/>
      <c r="H46" s="635"/>
      <c r="I46" s="635"/>
      <c r="J46" s="635"/>
      <c r="K46" s="635"/>
      <c r="L46" s="634"/>
    </row>
    <row r="47" ht="13.5" customHeight="1" spans="1:12">
      <c r="A47" s="634"/>
      <c r="B47" s="635"/>
      <c r="C47" s="635"/>
      <c r="D47" s="635"/>
      <c r="E47" s="635"/>
      <c r="F47" s="635"/>
      <c r="G47" s="635"/>
      <c r="H47" s="635"/>
      <c r="I47" s="635"/>
      <c r="J47" s="635"/>
      <c r="K47" s="635"/>
      <c r="L47" s="634"/>
    </row>
    <row r="48" ht="13.5" customHeight="1" spans="1:12">
      <c r="A48" s="634"/>
      <c r="B48" s="635"/>
      <c r="C48" s="635"/>
      <c r="D48" s="635"/>
      <c r="E48" s="635"/>
      <c r="F48" s="635"/>
      <c r="G48" s="635"/>
      <c r="H48" s="635"/>
      <c r="I48" s="635"/>
      <c r="J48" s="635"/>
      <c r="K48" s="635"/>
      <c r="L48" s="634"/>
    </row>
    <row r="49" ht="13.5" customHeight="1" spans="1:12">
      <c r="A49" s="634"/>
      <c r="B49" s="635"/>
      <c r="C49" s="635"/>
      <c r="D49" s="635"/>
      <c r="E49" s="635"/>
      <c r="F49" s="635"/>
      <c r="G49" s="635"/>
      <c r="H49" s="635"/>
      <c r="I49" s="635"/>
      <c r="J49" s="635"/>
      <c r="K49" s="635"/>
      <c r="L49" s="634"/>
    </row>
    <row r="50" ht="13.5" customHeight="1" spans="1:12">
      <c r="A50" s="634"/>
      <c r="B50" s="635"/>
      <c r="C50" s="635"/>
      <c r="D50" s="635"/>
      <c r="E50" s="635"/>
      <c r="F50" s="635"/>
      <c r="G50" s="635"/>
      <c r="H50" s="635"/>
      <c r="I50" s="635"/>
      <c r="J50" s="635"/>
      <c r="K50" s="635"/>
      <c r="L50" s="634"/>
    </row>
    <row r="51" ht="13.5" customHeight="1" spans="1:12">
      <c r="A51" s="634"/>
      <c r="B51" s="635"/>
      <c r="C51" s="635"/>
      <c r="D51" s="635"/>
      <c r="E51" s="635"/>
      <c r="F51" s="635"/>
      <c r="G51" s="635"/>
      <c r="H51" s="635"/>
      <c r="I51" s="635"/>
      <c r="J51" s="635"/>
      <c r="K51" s="635"/>
      <c r="L51" s="634"/>
    </row>
    <row r="52" ht="13.5" customHeight="1" spans="1:12">
      <c r="A52" s="634"/>
      <c r="B52" s="635"/>
      <c r="C52" s="635"/>
      <c r="D52" s="635"/>
      <c r="E52" s="635"/>
      <c r="F52" s="635"/>
      <c r="G52" s="635"/>
      <c r="H52" s="635"/>
      <c r="I52" s="635"/>
      <c r="J52" s="635"/>
      <c r="K52" s="635"/>
      <c r="L52" s="634"/>
    </row>
    <row r="53" ht="13.5" customHeight="1" spans="1:12">
      <c r="A53" s="634"/>
      <c r="B53" s="635"/>
      <c r="C53" s="635"/>
      <c r="D53" s="635"/>
      <c r="E53" s="635"/>
      <c r="F53" s="635"/>
      <c r="G53" s="635"/>
      <c r="H53" s="635"/>
      <c r="I53" s="635"/>
      <c r="J53" s="635"/>
      <c r="K53" s="635"/>
      <c r="L53" s="634"/>
    </row>
    <row r="54" ht="13.5" customHeight="1" spans="1:12">
      <c r="A54" s="634"/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6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topLeftCell="A17" workbookViewId="0">
      <selection activeCell="O36" sqref="O36"/>
    </sheetView>
  </sheetViews>
  <sheetFormatPr defaultColWidth="12.6637168141593" defaultRowHeight="15.75" customHeight="1"/>
  <cols>
    <col min="1" max="1" width="17" customWidth="1"/>
    <col min="2" max="2" width="25.1061946902655" customWidth="1"/>
    <col min="3" max="3" width="21.6637168141593" customWidth="1"/>
    <col min="4" max="4" width="17.6637168141593" customWidth="1"/>
    <col min="5" max="5" width="20" customWidth="1"/>
    <col min="6" max="13" width="6.66371681415929" customWidth="1"/>
    <col min="14" max="14" width="7.10619469026549" customWidth="1"/>
    <col min="15" max="26" width="6.66371681415929" customWidth="1"/>
  </cols>
  <sheetData>
    <row r="1" ht="33.75" customHeight="1" spans="1:12">
      <c r="A1" s="611" t="s">
        <v>5</v>
      </c>
      <c r="B1" s="612"/>
      <c r="C1" s="613"/>
      <c r="D1" s="614" t="s">
        <v>1</v>
      </c>
      <c r="E1" s="615" t="e">
        <f>#REF!</f>
        <v>#REF!</v>
      </c>
      <c r="F1" s="616"/>
      <c r="G1" s="617"/>
      <c r="H1" s="617"/>
      <c r="I1" s="617"/>
      <c r="J1" s="617"/>
      <c r="K1" s="617"/>
      <c r="L1" s="636"/>
    </row>
    <row r="2" ht="13.5" customHeight="1" spans="1:12">
      <c r="A2" s="618" t="e">
        <f>#REF!</f>
        <v>#REF!</v>
      </c>
      <c r="B2" s="619" t="e">
        <f>#REF!</f>
        <v>#REF!</v>
      </c>
      <c r="C2" s="620" t="e">
        <f>#REF!</f>
        <v>#REF!</v>
      </c>
      <c r="D2" s="621" t="e">
        <f>#REF!</f>
        <v>#REF!</v>
      </c>
      <c r="E2" s="622"/>
      <c r="F2" s="128" t="s">
        <v>2</v>
      </c>
      <c r="G2" s="128"/>
      <c r="H2" s="128"/>
      <c r="I2" s="637" t="e">
        <f>#REF!</f>
        <v>#REF!</v>
      </c>
      <c r="J2" s="638"/>
      <c r="K2" s="638"/>
      <c r="L2" s="639"/>
    </row>
    <row r="3" ht="13.5" customHeight="1" spans="1:12">
      <c r="A3" s="623" t="e">
        <f>#REF!</f>
        <v>#REF!</v>
      </c>
      <c r="B3" s="619" t="e">
        <f>#REF!</f>
        <v>#REF!</v>
      </c>
      <c r="C3" s="620" t="e">
        <f>#REF!</f>
        <v>#REF!</v>
      </c>
      <c r="D3" s="625" t="e">
        <f>#REF!</f>
        <v>#REF!</v>
      </c>
      <c r="E3" s="626"/>
      <c r="F3" s="135"/>
      <c r="G3" s="135"/>
      <c r="H3" s="135"/>
      <c r="I3" s="637"/>
      <c r="J3" s="638"/>
      <c r="K3" s="638"/>
      <c r="L3" s="639"/>
    </row>
    <row r="4" ht="13.5" customHeight="1" spans="1:12">
      <c r="A4" s="623" t="e">
        <f>#REF!</f>
        <v>#REF!</v>
      </c>
      <c r="B4" s="619" t="e">
        <f>#REF!</f>
        <v>#REF!</v>
      </c>
      <c r="C4" s="620" t="e">
        <f>#REF!</f>
        <v>#REF!</v>
      </c>
      <c r="D4" s="625" t="e">
        <f>#REF!</f>
        <v>#REF!</v>
      </c>
      <c r="E4" s="626"/>
      <c r="F4" s="135"/>
      <c r="G4" s="135"/>
      <c r="H4" s="135"/>
      <c r="I4" s="640"/>
      <c r="J4" s="641"/>
      <c r="K4" s="641"/>
      <c r="L4" s="642"/>
    </row>
    <row r="5" ht="13.5" customHeight="1" spans="1:12">
      <c r="A5" s="623" t="e">
        <f>#REF!</f>
        <v>#REF!</v>
      </c>
      <c r="B5" s="619" t="e">
        <f>#REF!</f>
        <v>#REF!</v>
      </c>
      <c r="C5" s="620" t="e">
        <f>#REF!</f>
        <v>#REF!</v>
      </c>
      <c r="D5" s="625" t="e">
        <f>#REF!</f>
        <v>#REF!</v>
      </c>
      <c r="E5" s="626"/>
      <c r="F5" s="87" t="s">
        <v>3</v>
      </c>
      <c r="G5" s="88"/>
      <c r="H5" s="89"/>
      <c r="I5" s="166" t="e">
        <f>#REF!</f>
        <v>#REF!</v>
      </c>
      <c r="J5" s="166"/>
      <c r="K5" s="166"/>
      <c r="L5" s="166"/>
    </row>
    <row r="6" ht="13.5" customHeight="1" spans="1:12">
      <c r="A6" s="627" t="e">
        <f>#REF!</f>
        <v>#REF!</v>
      </c>
      <c r="B6" s="628" t="e">
        <f>#REF!</f>
        <v>#REF!</v>
      </c>
      <c r="C6" s="629" t="e">
        <f>#REF!</f>
        <v>#REF!</v>
      </c>
      <c r="D6" s="630" t="e">
        <f>#REF!</f>
        <v>#REF!</v>
      </c>
      <c r="E6" s="631"/>
      <c r="F6" s="95" t="s">
        <v>4</v>
      </c>
      <c r="G6" s="96"/>
      <c r="H6" s="97"/>
      <c r="I6" s="166" t="e">
        <f>#REF!</f>
        <v>#REF!</v>
      </c>
      <c r="J6" s="166"/>
      <c r="K6" s="166"/>
      <c r="L6" s="166"/>
    </row>
    <row r="7" ht="13.5" customHeight="1" spans="1:12">
      <c r="A7" s="632"/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</row>
    <row r="8" ht="13.5" customHeight="1" spans="1:12">
      <c r="A8" s="634"/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4"/>
    </row>
    <row r="9" ht="13.5" customHeight="1" spans="1:12">
      <c r="A9" s="634"/>
      <c r="B9" s="635"/>
      <c r="C9" s="635"/>
      <c r="D9" s="635"/>
      <c r="E9" s="635"/>
      <c r="F9" s="635"/>
      <c r="G9" s="635"/>
      <c r="H9" s="635"/>
      <c r="I9" s="635"/>
      <c r="J9" s="635"/>
      <c r="K9" s="635"/>
      <c r="L9" s="634"/>
    </row>
    <row r="10" ht="13.5" customHeight="1" spans="1:12">
      <c r="A10" s="634"/>
      <c r="B10" s="635"/>
      <c r="C10" s="635"/>
      <c r="D10" s="635"/>
      <c r="E10" s="635"/>
      <c r="F10" s="635"/>
      <c r="G10" s="635"/>
      <c r="H10" s="635"/>
      <c r="I10" s="635"/>
      <c r="J10" s="635"/>
      <c r="K10" s="635"/>
      <c r="L10" s="634"/>
    </row>
    <row r="11" ht="13.5" customHeight="1" spans="1:12">
      <c r="A11" s="634"/>
      <c r="B11" s="635"/>
      <c r="C11" s="635"/>
      <c r="D11" s="635"/>
      <c r="E11" s="635"/>
      <c r="F11" s="635"/>
      <c r="G11" s="635"/>
      <c r="H11" s="635"/>
      <c r="I11" s="635"/>
      <c r="J11" s="635"/>
      <c r="K11" s="635"/>
      <c r="L11" s="634"/>
    </row>
    <row r="12" ht="13.5" customHeight="1" spans="1:12">
      <c r="A12" s="634"/>
      <c r="B12" s="635"/>
      <c r="C12" s="635"/>
      <c r="D12" s="635"/>
      <c r="E12" s="635"/>
      <c r="F12" s="635"/>
      <c r="G12" s="635"/>
      <c r="H12" s="635"/>
      <c r="I12" s="635"/>
      <c r="J12" s="635"/>
      <c r="K12" s="635"/>
      <c r="L12" s="634"/>
    </row>
    <row r="13" ht="13.5" customHeight="1" spans="1:12">
      <c r="A13" s="634"/>
      <c r="B13" s="635"/>
      <c r="C13" s="635"/>
      <c r="D13" s="635"/>
      <c r="E13" s="635"/>
      <c r="F13" s="635"/>
      <c r="G13" s="635"/>
      <c r="H13" s="635"/>
      <c r="I13" s="635"/>
      <c r="J13" s="635"/>
      <c r="K13" s="635"/>
      <c r="L13" s="634"/>
    </row>
    <row r="14" ht="13.5" customHeight="1" spans="1:12">
      <c r="A14" s="634"/>
      <c r="B14" s="635"/>
      <c r="C14" s="635"/>
      <c r="D14" s="635"/>
      <c r="E14" s="635"/>
      <c r="F14" s="635"/>
      <c r="G14" s="635"/>
      <c r="H14" s="635"/>
      <c r="I14" s="635"/>
      <c r="J14" s="635"/>
      <c r="K14" s="635"/>
      <c r="L14" s="634"/>
    </row>
    <row r="15" ht="13.5" customHeight="1" spans="1:12">
      <c r="A15" s="634"/>
      <c r="B15" s="635"/>
      <c r="C15" s="635"/>
      <c r="D15" s="635"/>
      <c r="E15" s="635"/>
      <c r="F15" s="635"/>
      <c r="G15" s="635"/>
      <c r="H15" s="635"/>
      <c r="I15" s="635"/>
      <c r="J15" s="635"/>
      <c r="K15" s="635"/>
      <c r="L15" s="634"/>
    </row>
    <row r="16" ht="13.5" customHeight="1" spans="1:12">
      <c r="A16" s="634"/>
      <c r="B16" s="635"/>
      <c r="C16" s="635"/>
      <c r="D16" s="635"/>
      <c r="E16" s="635"/>
      <c r="F16" s="635"/>
      <c r="G16" s="635"/>
      <c r="H16" s="635"/>
      <c r="I16" s="635"/>
      <c r="J16" s="635"/>
      <c r="K16" s="635"/>
      <c r="L16" s="634"/>
    </row>
    <row r="17" ht="13.5" customHeight="1" spans="1:12">
      <c r="A17" s="634"/>
      <c r="B17" s="635"/>
      <c r="C17" s="635"/>
      <c r="D17" s="635"/>
      <c r="E17" s="635"/>
      <c r="F17" s="635"/>
      <c r="G17" s="635"/>
      <c r="H17" s="635"/>
      <c r="I17" s="635"/>
      <c r="J17" s="635"/>
      <c r="K17" s="635"/>
      <c r="L17" s="634"/>
    </row>
    <row r="18" ht="13.5" customHeight="1" spans="1:12">
      <c r="A18" s="634"/>
      <c r="B18" s="635"/>
      <c r="C18" s="635"/>
      <c r="D18" s="635"/>
      <c r="E18" s="635"/>
      <c r="F18" s="635"/>
      <c r="G18" s="635"/>
      <c r="H18" s="635"/>
      <c r="I18" s="635"/>
      <c r="J18" s="635"/>
      <c r="K18" s="635"/>
      <c r="L18" s="634"/>
    </row>
    <row r="19" ht="13.5" customHeight="1" spans="1:12">
      <c r="A19" s="634"/>
      <c r="B19" s="635"/>
      <c r="C19" s="635"/>
      <c r="D19" s="635"/>
      <c r="E19" s="635"/>
      <c r="F19" s="635"/>
      <c r="G19" s="635"/>
      <c r="H19" s="635"/>
      <c r="I19" s="635"/>
      <c r="J19" s="635"/>
      <c r="K19" s="635"/>
      <c r="L19" s="634"/>
    </row>
    <row r="20" ht="13.5" customHeight="1" spans="1:12">
      <c r="A20" s="634"/>
      <c r="B20" s="635"/>
      <c r="C20" s="635"/>
      <c r="D20" s="635"/>
      <c r="E20" s="635"/>
      <c r="F20" s="635"/>
      <c r="G20" s="635"/>
      <c r="H20" s="635"/>
      <c r="I20" s="635"/>
      <c r="J20" s="635"/>
      <c r="K20" s="635"/>
      <c r="L20" s="634"/>
    </row>
    <row r="21" ht="13.5" customHeight="1" spans="1:12">
      <c r="A21" s="634"/>
      <c r="B21" s="635"/>
      <c r="C21" s="635"/>
      <c r="D21" s="635"/>
      <c r="E21" s="635"/>
      <c r="F21" s="635"/>
      <c r="G21" s="635"/>
      <c r="H21" s="635"/>
      <c r="I21" s="635"/>
      <c r="J21" s="635"/>
      <c r="K21" s="635"/>
      <c r="L21" s="634"/>
    </row>
    <row r="22" ht="13.5" customHeight="1" spans="1:12">
      <c r="A22" s="634"/>
      <c r="B22" s="635"/>
      <c r="C22" s="635"/>
      <c r="D22" s="635"/>
      <c r="E22" s="635"/>
      <c r="F22" s="635"/>
      <c r="G22" s="635"/>
      <c r="H22" s="635"/>
      <c r="I22" s="635"/>
      <c r="J22" s="635"/>
      <c r="K22" s="635"/>
      <c r="L22" s="634"/>
    </row>
    <row r="23" ht="13.5" customHeight="1" spans="1:12">
      <c r="A23" s="634"/>
      <c r="B23" s="635"/>
      <c r="C23" s="635"/>
      <c r="D23" s="635"/>
      <c r="E23" s="635"/>
      <c r="F23" s="635"/>
      <c r="G23" s="635"/>
      <c r="H23" s="635"/>
      <c r="I23" s="635"/>
      <c r="J23" s="635"/>
      <c r="K23" s="635"/>
      <c r="L23" s="634"/>
    </row>
    <row r="24" ht="13.5" customHeight="1" spans="1:12">
      <c r="A24" s="634"/>
      <c r="B24" s="635"/>
      <c r="C24" s="635"/>
      <c r="D24" s="635"/>
      <c r="E24" s="635"/>
      <c r="F24" s="635"/>
      <c r="G24" s="635"/>
      <c r="H24" s="635"/>
      <c r="I24" s="635"/>
      <c r="J24" s="635"/>
      <c r="K24" s="635"/>
      <c r="L24" s="634"/>
    </row>
    <row r="25" ht="13.5" customHeight="1" spans="1:12">
      <c r="A25" s="634"/>
      <c r="B25" s="635"/>
      <c r="C25" s="635"/>
      <c r="D25" s="635"/>
      <c r="E25" s="635"/>
      <c r="F25" s="635"/>
      <c r="G25" s="635"/>
      <c r="H25" s="635"/>
      <c r="I25" s="635"/>
      <c r="J25" s="635"/>
      <c r="K25" s="635"/>
      <c r="L25" s="634"/>
    </row>
    <row r="26" ht="13.5" customHeight="1" spans="1:12">
      <c r="A26" s="634"/>
      <c r="B26" s="635"/>
      <c r="C26" s="635"/>
      <c r="D26" s="635"/>
      <c r="E26" s="635"/>
      <c r="F26" s="635"/>
      <c r="G26" s="635"/>
      <c r="H26" s="635"/>
      <c r="I26" s="635"/>
      <c r="J26" s="635"/>
      <c r="K26" s="635"/>
      <c r="L26" s="634"/>
    </row>
    <row r="27" ht="13.5" customHeight="1" spans="1:12">
      <c r="A27" s="634"/>
      <c r="B27" s="635"/>
      <c r="C27" s="635"/>
      <c r="D27" s="635"/>
      <c r="E27" s="635"/>
      <c r="F27" s="635"/>
      <c r="G27" s="635"/>
      <c r="H27" s="635"/>
      <c r="I27" s="635"/>
      <c r="J27" s="635"/>
      <c r="K27" s="635"/>
      <c r="L27" s="634"/>
    </row>
    <row r="28" ht="13.5" customHeight="1" spans="1:12">
      <c r="A28" s="634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4"/>
    </row>
    <row r="29" ht="13.5" customHeight="1" spans="1:12">
      <c r="A29" s="634"/>
      <c r="B29" s="635"/>
      <c r="C29" s="635"/>
      <c r="D29" s="635"/>
      <c r="E29" s="635"/>
      <c r="F29" s="635"/>
      <c r="G29" s="635"/>
      <c r="H29" s="635"/>
      <c r="I29" s="635"/>
      <c r="J29" s="635"/>
      <c r="K29" s="635"/>
      <c r="L29" s="634"/>
    </row>
    <row r="30" ht="13.5" customHeight="1" spans="1:12">
      <c r="A30" s="634"/>
      <c r="B30" s="635"/>
      <c r="C30" s="635"/>
      <c r="D30" s="635"/>
      <c r="E30" s="635"/>
      <c r="F30" s="635"/>
      <c r="G30" s="635"/>
      <c r="H30" s="635"/>
      <c r="I30" s="635"/>
      <c r="J30" s="635"/>
      <c r="K30" s="635"/>
      <c r="L30" s="634"/>
    </row>
    <row r="31" ht="13.5" customHeight="1" spans="1:12">
      <c r="A31" s="634"/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4"/>
    </row>
    <row r="32" ht="13.5" customHeight="1" spans="1:12">
      <c r="A32" s="634"/>
      <c r="B32" s="635"/>
      <c r="C32" s="635"/>
      <c r="D32" s="635"/>
      <c r="E32" s="635"/>
      <c r="F32" s="635"/>
      <c r="G32" s="635"/>
      <c r="H32" s="635"/>
      <c r="I32" s="635"/>
      <c r="J32" s="635"/>
      <c r="K32" s="635"/>
      <c r="L32" s="634"/>
    </row>
    <row r="33" ht="13.5" customHeight="1" spans="1:12">
      <c r="A33" s="634"/>
      <c r="B33" s="635"/>
      <c r="C33" s="635"/>
      <c r="D33" s="635"/>
      <c r="E33" s="635"/>
      <c r="F33" s="635"/>
      <c r="G33" s="635"/>
      <c r="H33" s="635"/>
      <c r="I33" s="635"/>
      <c r="J33" s="635"/>
      <c r="K33" s="635"/>
      <c r="L33" s="634"/>
    </row>
    <row r="34" ht="13.5" customHeight="1" spans="1:12">
      <c r="A34" s="634"/>
      <c r="B34" s="635"/>
      <c r="C34" s="635"/>
      <c r="D34" s="635"/>
      <c r="E34" s="635"/>
      <c r="F34" s="635"/>
      <c r="G34" s="635"/>
      <c r="H34" s="635"/>
      <c r="I34" s="635"/>
      <c r="J34" s="635"/>
      <c r="K34" s="635"/>
      <c r="L34" s="634"/>
    </row>
    <row r="35" ht="13.5" customHeight="1" spans="1:12">
      <c r="A35" s="634"/>
      <c r="B35" s="635"/>
      <c r="C35" s="635"/>
      <c r="D35" s="635"/>
      <c r="E35" s="635"/>
      <c r="F35" s="635"/>
      <c r="G35" s="635"/>
      <c r="H35" s="635"/>
      <c r="I35" s="635"/>
      <c r="J35" s="635"/>
      <c r="K35" s="635"/>
      <c r="L35" s="634"/>
    </row>
    <row r="36" ht="13.5" customHeight="1" spans="1:12">
      <c r="A36" s="634"/>
      <c r="B36" s="635"/>
      <c r="C36" s="635"/>
      <c r="D36" s="635"/>
      <c r="E36" s="635"/>
      <c r="F36" s="635"/>
      <c r="G36" s="635"/>
      <c r="H36" s="635"/>
      <c r="I36" s="635"/>
      <c r="J36" s="635"/>
      <c r="K36" s="635"/>
      <c r="L36" s="634"/>
    </row>
    <row r="37" ht="13.5" customHeight="1" spans="1:12">
      <c r="A37" s="634"/>
      <c r="B37" s="635"/>
      <c r="C37" s="635"/>
      <c r="D37" s="635"/>
      <c r="E37" s="635"/>
      <c r="F37" s="635"/>
      <c r="G37" s="635"/>
      <c r="H37" s="635"/>
      <c r="I37" s="635"/>
      <c r="J37" s="635"/>
      <c r="K37" s="635"/>
      <c r="L37" s="634"/>
    </row>
    <row r="38" ht="13.5" customHeight="1" spans="1:12">
      <c r="A38" s="634"/>
      <c r="B38" s="635"/>
      <c r="C38" s="635"/>
      <c r="D38" s="635"/>
      <c r="E38" s="635"/>
      <c r="F38" s="635"/>
      <c r="G38" s="635"/>
      <c r="H38" s="635"/>
      <c r="I38" s="635"/>
      <c r="J38" s="635"/>
      <c r="K38" s="635"/>
      <c r="L38" s="634"/>
    </row>
    <row r="39" ht="13.5" customHeight="1" spans="1:12">
      <c r="A39" s="634"/>
      <c r="B39" s="635"/>
      <c r="C39" s="635"/>
      <c r="D39" s="635"/>
      <c r="E39" s="635"/>
      <c r="F39" s="635"/>
      <c r="G39" s="635"/>
      <c r="H39" s="635"/>
      <c r="I39" s="635"/>
      <c r="J39" s="635"/>
      <c r="K39" s="635"/>
      <c r="L39" s="634"/>
    </row>
    <row r="40" ht="13.5" customHeight="1" spans="1:12">
      <c r="A40" s="634"/>
      <c r="B40" s="635"/>
      <c r="C40" s="635"/>
      <c r="D40" s="635"/>
      <c r="E40" s="635"/>
      <c r="F40" s="635"/>
      <c r="G40" s="635"/>
      <c r="H40" s="635"/>
      <c r="I40" s="635"/>
      <c r="J40" s="635"/>
      <c r="K40" s="635"/>
      <c r="L40" s="634"/>
    </row>
    <row r="41" ht="13.5" customHeight="1" spans="1:12">
      <c r="A41" s="634"/>
      <c r="B41" s="635"/>
      <c r="C41" s="635"/>
      <c r="D41" s="635"/>
      <c r="E41" s="635"/>
      <c r="F41" s="635"/>
      <c r="G41" s="635"/>
      <c r="H41" s="635"/>
      <c r="I41" s="635"/>
      <c r="J41" s="635"/>
      <c r="K41" s="635"/>
      <c r="L41" s="634"/>
    </row>
    <row r="42" ht="13.5" customHeight="1" spans="1:12">
      <c r="A42" s="634"/>
      <c r="B42" s="635"/>
      <c r="C42" s="635"/>
      <c r="D42" s="635"/>
      <c r="E42" s="635"/>
      <c r="F42" s="635"/>
      <c r="G42" s="635"/>
      <c r="H42" s="635"/>
      <c r="I42" s="635"/>
      <c r="J42" s="635"/>
      <c r="K42" s="635"/>
      <c r="L42" s="634"/>
    </row>
    <row r="43" ht="13.5" customHeight="1" spans="1:12">
      <c r="A43" s="634"/>
      <c r="B43" s="635"/>
      <c r="C43" s="635"/>
      <c r="D43" s="635"/>
      <c r="E43" s="635"/>
      <c r="F43" s="635"/>
      <c r="G43" s="635"/>
      <c r="H43" s="635"/>
      <c r="I43" s="635"/>
      <c r="J43" s="635"/>
      <c r="K43" s="635"/>
      <c r="L43" s="634"/>
    </row>
    <row r="44" ht="13.5" customHeight="1" spans="1:12">
      <c r="A44" s="634"/>
      <c r="B44" s="635"/>
      <c r="C44" s="635"/>
      <c r="D44" s="635"/>
      <c r="E44" s="635"/>
      <c r="F44" s="635"/>
      <c r="G44" s="635"/>
      <c r="H44" s="635"/>
      <c r="I44" s="635"/>
      <c r="J44" s="635"/>
      <c r="K44" s="635"/>
      <c r="L44" s="634"/>
    </row>
    <row r="45" ht="13.5" customHeight="1" spans="1:12">
      <c r="A45" s="634"/>
      <c r="B45" s="635"/>
      <c r="C45" s="635"/>
      <c r="D45" s="635"/>
      <c r="E45" s="635"/>
      <c r="F45" s="635"/>
      <c r="G45" s="635"/>
      <c r="H45" s="635"/>
      <c r="I45" s="635"/>
      <c r="J45" s="635"/>
      <c r="K45" s="635"/>
      <c r="L45" s="634"/>
    </row>
    <row r="46" ht="13.5" customHeight="1" spans="1:12">
      <c r="A46" s="634"/>
      <c r="B46" s="635"/>
      <c r="C46" s="635"/>
      <c r="D46" s="635"/>
      <c r="E46" s="635"/>
      <c r="F46" s="635"/>
      <c r="G46" s="635"/>
      <c r="H46" s="635"/>
      <c r="I46" s="635"/>
      <c r="J46" s="635"/>
      <c r="K46" s="635"/>
      <c r="L46" s="634"/>
    </row>
    <row r="47" ht="13.5" customHeight="1" spans="1:12">
      <c r="A47" s="634"/>
      <c r="B47" s="635"/>
      <c r="C47" s="635"/>
      <c r="D47" s="635"/>
      <c r="E47" s="635"/>
      <c r="F47" s="635"/>
      <c r="G47" s="635"/>
      <c r="H47" s="635"/>
      <c r="I47" s="635"/>
      <c r="J47" s="635"/>
      <c r="K47" s="635"/>
      <c r="L47" s="634"/>
    </row>
    <row r="48" ht="13.5" customHeight="1" spans="1:12">
      <c r="A48" s="634"/>
      <c r="B48" s="635"/>
      <c r="C48" s="635"/>
      <c r="D48" s="635"/>
      <c r="E48" s="635"/>
      <c r="F48" s="635"/>
      <c r="G48" s="635"/>
      <c r="H48" s="635"/>
      <c r="I48" s="635"/>
      <c r="J48" s="635"/>
      <c r="K48" s="635"/>
      <c r="L48" s="634"/>
    </row>
    <row r="49" ht="13.5" customHeight="1" spans="1:12">
      <c r="A49" s="634"/>
      <c r="B49" s="635"/>
      <c r="C49" s="635"/>
      <c r="D49" s="635"/>
      <c r="E49" s="635"/>
      <c r="F49" s="635"/>
      <c r="G49" s="635"/>
      <c r="H49" s="635"/>
      <c r="I49" s="635"/>
      <c r="J49" s="635"/>
      <c r="K49" s="635"/>
      <c r="L49" s="634"/>
    </row>
    <row r="50" ht="13.5" customHeight="1" spans="1:12">
      <c r="A50" s="634"/>
      <c r="B50" s="635"/>
      <c r="C50" s="635"/>
      <c r="D50" s="635"/>
      <c r="E50" s="635"/>
      <c r="F50" s="635"/>
      <c r="G50" s="635"/>
      <c r="H50" s="635"/>
      <c r="I50" s="635"/>
      <c r="J50" s="635"/>
      <c r="K50" s="635"/>
      <c r="L50" s="634"/>
    </row>
    <row r="51" ht="13.5" customHeight="1" spans="1:12">
      <c r="A51" s="634"/>
      <c r="B51" s="635"/>
      <c r="C51" s="635"/>
      <c r="D51" s="635"/>
      <c r="E51" s="635"/>
      <c r="F51" s="635"/>
      <c r="G51" s="635"/>
      <c r="H51" s="635"/>
      <c r="I51" s="635"/>
      <c r="J51" s="635"/>
      <c r="K51" s="635"/>
      <c r="L51" s="634"/>
    </row>
    <row r="52" ht="13.5" customHeight="1" spans="1:12">
      <c r="A52" s="634"/>
      <c r="B52" s="635"/>
      <c r="C52" s="635"/>
      <c r="D52" s="635"/>
      <c r="E52" s="635"/>
      <c r="F52" s="635"/>
      <c r="G52" s="635"/>
      <c r="H52" s="635"/>
      <c r="I52" s="635"/>
      <c r="J52" s="635"/>
      <c r="K52" s="635"/>
      <c r="L52" s="634"/>
    </row>
    <row r="53" ht="13.5" customHeight="1" spans="1:12">
      <c r="A53" s="634"/>
      <c r="B53" s="635"/>
      <c r="C53" s="635"/>
      <c r="D53" s="635"/>
      <c r="E53" s="635"/>
      <c r="F53" s="635"/>
      <c r="G53" s="635"/>
      <c r="H53" s="635"/>
      <c r="I53" s="635"/>
      <c r="J53" s="635"/>
      <c r="K53" s="635"/>
      <c r="L53" s="634"/>
    </row>
    <row r="54" ht="13.5" customHeight="1" spans="1:12">
      <c r="A54" s="634"/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6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zoomScale="37" zoomScaleNormal="37" workbookViewId="0">
      <selection activeCell="N35" sqref="N35"/>
    </sheetView>
  </sheetViews>
  <sheetFormatPr defaultColWidth="12.6637168141593" defaultRowHeight="15.75" customHeight="1"/>
  <cols>
    <col min="1" max="1" width="17" customWidth="1"/>
    <col min="2" max="2" width="25.1061946902655" customWidth="1"/>
    <col min="3" max="3" width="21.6637168141593" customWidth="1"/>
    <col min="4" max="4" width="17.6637168141593" customWidth="1"/>
    <col min="5" max="5" width="20" customWidth="1"/>
    <col min="6" max="13" width="6.66371681415929" customWidth="1"/>
    <col min="14" max="14" width="7.10619469026549" customWidth="1"/>
    <col min="15" max="26" width="6.66371681415929" customWidth="1"/>
  </cols>
  <sheetData>
    <row r="1" ht="33.75" customHeight="1" spans="1:12">
      <c r="A1" s="611" t="s">
        <v>6</v>
      </c>
      <c r="B1" s="612"/>
      <c r="C1" s="613"/>
      <c r="D1" s="614" t="s">
        <v>1</v>
      </c>
      <c r="E1" s="615" t="e">
        <f>#REF!</f>
        <v>#REF!</v>
      </c>
      <c r="F1" s="616"/>
      <c r="G1" s="617"/>
      <c r="H1" s="617"/>
      <c r="I1" s="617"/>
      <c r="J1" s="617"/>
      <c r="K1" s="617"/>
      <c r="L1" s="636"/>
    </row>
    <row r="2" ht="13.5" customHeight="1" spans="1:12">
      <c r="A2" s="618" t="e">
        <f>#REF!</f>
        <v>#REF!</v>
      </c>
      <c r="B2" s="619" t="e">
        <f>#REF!</f>
        <v>#REF!</v>
      </c>
      <c r="C2" s="620" t="e">
        <f>#REF!</f>
        <v>#REF!</v>
      </c>
      <c r="D2" s="621" t="e">
        <f>#REF!</f>
        <v>#REF!</v>
      </c>
      <c r="E2" s="622"/>
      <c r="F2" s="128" t="s">
        <v>7</v>
      </c>
      <c r="G2" s="128"/>
      <c r="H2" s="128"/>
      <c r="I2" s="637" t="e">
        <f>#REF!</f>
        <v>#REF!</v>
      </c>
      <c r="J2" s="638"/>
      <c r="K2" s="638"/>
      <c r="L2" s="639"/>
    </row>
    <row r="3" ht="13.5" customHeight="1" spans="1:12">
      <c r="A3" s="623" t="e">
        <f>#REF!</f>
        <v>#REF!</v>
      </c>
      <c r="B3" s="624" t="e">
        <f>#REF!</f>
        <v>#REF!</v>
      </c>
      <c r="C3" s="620" t="e">
        <f>#REF!</f>
        <v>#REF!</v>
      </c>
      <c r="D3" s="625" t="e">
        <f>#REF!</f>
        <v>#REF!</v>
      </c>
      <c r="E3" s="626"/>
      <c r="F3" s="135"/>
      <c r="G3" s="135"/>
      <c r="H3" s="135"/>
      <c r="I3" s="637"/>
      <c r="J3" s="638"/>
      <c r="K3" s="638"/>
      <c r="L3" s="639"/>
    </row>
    <row r="4" ht="13.5" customHeight="1" spans="1:12">
      <c r="A4" s="623" t="e">
        <f>#REF!</f>
        <v>#REF!</v>
      </c>
      <c r="B4" s="619" t="e">
        <f>#REF!</f>
        <v>#REF!</v>
      </c>
      <c r="C4" s="620" t="e">
        <f>#REF!</f>
        <v>#REF!</v>
      </c>
      <c r="D4" s="625" t="e">
        <f>#REF!</f>
        <v>#REF!</v>
      </c>
      <c r="E4" s="626"/>
      <c r="F4" s="135"/>
      <c r="G4" s="135"/>
      <c r="H4" s="135"/>
      <c r="I4" s="640"/>
      <c r="J4" s="641"/>
      <c r="K4" s="641"/>
      <c r="L4" s="642"/>
    </row>
    <row r="5" ht="13.5" customHeight="1" spans="1:12">
      <c r="A5" s="623" t="e">
        <f>#REF!</f>
        <v>#REF!</v>
      </c>
      <c r="B5" s="619" t="e">
        <f>#REF!</f>
        <v>#REF!</v>
      </c>
      <c r="C5" s="620" t="e">
        <f>#REF!</f>
        <v>#REF!</v>
      </c>
      <c r="D5" s="625" t="e">
        <f>#REF!</f>
        <v>#REF!</v>
      </c>
      <c r="E5" s="626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627" t="e">
        <f>#REF!</f>
        <v>#REF!</v>
      </c>
      <c r="B6" s="628" t="e">
        <f>#REF!</f>
        <v>#REF!</v>
      </c>
      <c r="C6" s="629" t="e">
        <f>#REF!</f>
        <v>#REF!</v>
      </c>
      <c r="D6" s="630" t="e">
        <f>#REF!</f>
        <v>#REF!</v>
      </c>
      <c r="E6" s="631"/>
      <c r="F6" s="95" t="s">
        <v>8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632"/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</row>
    <row r="8" ht="13.5" customHeight="1" spans="1:12">
      <c r="A8" s="634"/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4"/>
    </row>
    <row r="9" ht="13.5" customHeight="1" spans="1:12">
      <c r="A9" s="634"/>
      <c r="B9" s="635"/>
      <c r="C9" s="635"/>
      <c r="D9" s="635"/>
      <c r="E9" s="635"/>
      <c r="F9" s="635"/>
      <c r="G9" s="635"/>
      <c r="H9" s="635"/>
      <c r="I9" s="635"/>
      <c r="J9" s="635"/>
      <c r="K9" s="635"/>
      <c r="L9" s="634"/>
    </row>
    <row r="10" ht="13.5" customHeight="1" spans="1:12">
      <c r="A10" s="634"/>
      <c r="B10" s="635"/>
      <c r="C10" s="635"/>
      <c r="D10" s="635"/>
      <c r="E10" s="635"/>
      <c r="F10" s="635"/>
      <c r="G10" s="635"/>
      <c r="H10" s="635"/>
      <c r="I10" s="635"/>
      <c r="J10" s="635"/>
      <c r="K10" s="635"/>
      <c r="L10" s="634"/>
    </row>
    <row r="11" ht="13.5" customHeight="1" spans="1:12">
      <c r="A11" s="634"/>
      <c r="B11" s="635"/>
      <c r="C11" s="635"/>
      <c r="D11" s="635"/>
      <c r="E11" s="635"/>
      <c r="F11" s="635"/>
      <c r="G11" s="635"/>
      <c r="H11" s="635"/>
      <c r="I11" s="635"/>
      <c r="J11" s="635"/>
      <c r="K11" s="635"/>
      <c r="L11" s="634"/>
    </row>
    <row r="12" ht="13.5" customHeight="1" spans="1:12">
      <c r="A12" s="634"/>
      <c r="B12" s="635"/>
      <c r="C12" s="635"/>
      <c r="D12" s="635"/>
      <c r="E12" s="635"/>
      <c r="F12" s="635"/>
      <c r="G12" s="635"/>
      <c r="H12" s="635"/>
      <c r="I12" s="635"/>
      <c r="J12" s="635"/>
      <c r="K12" s="635"/>
      <c r="L12" s="634"/>
    </row>
    <row r="13" ht="13.5" customHeight="1" spans="1:12">
      <c r="A13" s="634"/>
      <c r="B13" s="635"/>
      <c r="C13" s="635"/>
      <c r="D13" s="635"/>
      <c r="E13" s="635"/>
      <c r="F13" s="635"/>
      <c r="G13" s="635"/>
      <c r="H13" s="635"/>
      <c r="I13" s="635"/>
      <c r="J13" s="635"/>
      <c r="K13" s="635"/>
      <c r="L13" s="634"/>
    </row>
    <row r="14" ht="13.5" customHeight="1" spans="1:12">
      <c r="A14" s="634"/>
      <c r="B14" s="635"/>
      <c r="C14" s="635"/>
      <c r="D14" s="635"/>
      <c r="E14" s="635"/>
      <c r="F14" s="635"/>
      <c r="G14" s="635"/>
      <c r="H14" s="635"/>
      <c r="I14" s="635"/>
      <c r="J14" s="635"/>
      <c r="K14" s="635"/>
      <c r="L14" s="634"/>
    </row>
    <row r="15" ht="13.5" customHeight="1" spans="1:12">
      <c r="A15" s="634"/>
      <c r="B15" s="635"/>
      <c r="C15" s="635"/>
      <c r="D15" s="635"/>
      <c r="E15" s="635"/>
      <c r="F15" s="635"/>
      <c r="G15" s="635"/>
      <c r="H15" s="635"/>
      <c r="I15" s="635"/>
      <c r="J15" s="635"/>
      <c r="K15" s="635"/>
      <c r="L15" s="634"/>
    </row>
    <row r="16" ht="13.5" customHeight="1" spans="1:12">
      <c r="A16" s="634"/>
      <c r="B16" s="635"/>
      <c r="C16" s="635"/>
      <c r="D16" s="635"/>
      <c r="E16" s="635"/>
      <c r="F16" s="635"/>
      <c r="G16" s="635"/>
      <c r="H16" s="635"/>
      <c r="I16" s="635"/>
      <c r="J16" s="635"/>
      <c r="K16" s="635"/>
      <c r="L16" s="634"/>
    </row>
    <row r="17" ht="13.5" customHeight="1" spans="1:12">
      <c r="A17" s="634"/>
      <c r="B17" s="635"/>
      <c r="C17" s="635"/>
      <c r="D17" s="635"/>
      <c r="E17" s="635"/>
      <c r="F17" s="635"/>
      <c r="G17" s="635"/>
      <c r="H17" s="635"/>
      <c r="I17" s="635"/>
      <c r="J17" s="635"/>
      <c r="K17" s="635"/>
      <c r="L17" s="634"/>
    </row>
    <row r="18" ht="13.5" customHeight="1" spans="1:12">
      <c r="A18" s="634"/>
      <c r="B18" s="635"/>
      <c r="C18" s="635"/>
      <c r="D18" s="635"/>
      <c r="E18" s="635"/>
      <c r="F18" s="635"/>
      <c r="G18" s="635"/>
      <c r="H18" s="635"/>
      <c r="I18" s="635"/>
      <c r="J18" s="635"/>
      <c r="K18" s="635"/>
      <c r="L18" s="634"/>
    </row>
    <row r="19" ht="13.5" customHeight="1" spans="1:12">
      <c r="A19" s="634"/>
      <c r="B19" s="635"/>
      <c r="C19" s="635"/>
      <c r="D19" s="635"/>
      <c r="E19" s="635"/>
      <c r="F19" s="635"/>
      <c r="G19" s="635"/>
      <c r="H19" s="635"/>
      <c r="I19" s="635"/>
      <c r="J19" s="635"/>
      <c r="K19" s="635"/>
      <c r="L19" s="634"/>
    </row>
    <row r="20" ht="13.5" customHeight="1" spans="1:12">
      <c r="A20" s="634"/>
      <c r="B20" s="635"/>
      <c r="C20" s="635"/>
      <c r="D20" s="635"/>
      <c r="E20" s="635"/>
      <c r="F20" s="635"/>
      <c r="G20" s="635"/>
      <c r="H20" s="635"/>
      <c r="I20" s="635"/>
      <c r="J20" s="635"/>
      <c r="K20" s="635"/>
      <c r="L20" s="634"/>
    </row>
    <row r="21" ht="13.5" customHeight="1" spans="1:12">
      <c r="A21" s="634"/>
      <c r="B21" s="635"/>
      <c r="C21" s="635"/>
      <c r="D21" s="635"/>
      <c r="E21" s="635"/>
      <c r="F21" s="635"/>
      <c r="G21" s="635"/>
      <c r="H21" s="635"/>
      <c r="I21" s="635"/>
      <c r="J21" s="635"/>
      <c r="K21" s="635"/>
      <c r="L21" s="634"/>
    </row>
    <row r="22" ht="13.5" customHeight="1" spans="1:12">
      <c r="A22" s="634"/>
      <c r="B22" s="635"/>
      <c r="C22" s="635"/>
      <c r="D22" s="635"/>
      <c r="E22" s="635"/>
      <c r="F22" s="635"/>
      <c r="G22" s="635"/>
      <c r="H22" s="635"/>
      <c r="I22" s="635"/>
      <c r="J22" s="635"/>
      <c r="K22" s="635"/>
      <c r="L22" s="634"/>
    </row>
    <row r="23" ht="13.5" customHeight="1" spans="1:12">
      <c r="A23" s="634"/>
      <c r="B23" s="635"/>
      <c r="C23" s="635"/>
      <c r="D23" s="635"/>
      <c r="E23" s="635"/>
      <c r="F23" s="635"/>
      <c r="G23" s="635"/>
      <c r="H23" s="635"/>
      <c r="I23" s="635"/>
      <c r="J23" s="635"/>
      <c r="K23" s="635"/>
      <c r="L23" s="634"/>
    </row>
    <row r="24" ht="13.5" customHeight="1" spans="1:12">
      <c r="A24" s="634"/>
      <c r="B24" s="635"/>
      <c r="C24" s="635"/>
      <c r="D24" s="635"/>
      <c r="E24" s="635"/>
      <c r="F24" s="635"/>
      <c r="G24" s="635"/>
      <c r="H24" s="635"/>
      <c r="I24" s="635"/>
      <c r="J24" s="635"/>
      <c r="K24" s="635"/>
      <c r="L24" s="634"/>
    </row>
    <row r="25" ht="13.5" customHeight="1" spans="1:12">
      <c r="A25" s="634"/>
      <c r="B25" s="635"/>
      <c r="C25" s="635"/>
      <c r="D25" s="635"/>
      <c r="E25" s="635"/>
      <c r="F25" s="635"/>
      <c r="G25" s="635"/>
      <c r="H25" s="635"/>
      <c r="I25" s="635"/>
      <c r="J25" s="635"/>
      <c r="K25" s="635"/>
      <c r="L25" s="634"/>
    </row>
    <row r="26" ht="13.5" customHeight="1" spans="1:12">
      <c r="A26" s="634"/>
      <c r="B26" s="635"/>
      <c r="C26" s="635"/>
      <c r="D26" s="635"/>
      <c r="E26" s="635"/>
      <c r="F26" s="635"/>
      <c r="G26" s="635"/>
      <c r="H26" s="635"/>
      <c r="I26" s="635"/>
      <c r="J26" s="635"/>
      <c r="K26" s="635"/>
      <c r="L26" s="634"/>
    </row>
    <row r="27" ht="13.5" customHeight="1" spans="1:12">
      <c r="A27" s="634"/>
      <c r="B27" s="635"/>
      <c r="C27" s="635"/>
      <c r="D27" s="635"/>
      <c r="E27" s="635"/>
      <c r="F27" s="635"/>
      <c r="G27" s="635"/>
      <c r="H27" s="635"/>
      <c r="I27" s="635"/>
      <c r="J27" s="635"/>
      <c r="K27" s="635"/>
      <c r="L27" s="634"/>
    </row>
    <row r="28" ht="13.5" customHeight="1" spans="1:12">
      <c r="A28" s="634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4"/>
    </row>
    <row r="29" ht="13.5" customHeight="1" spans="1:12">
      <c r="A29" s="634"/>
      <c r="B29" s="635"/>
      <c r="C29" s="635"/>
      <c r="D29" s="635"/>
      <c r="E29" s="635"/>
      <c r="F29" s="635"/>
      <c r="G29" s="635"/>
      <c r="H29" s="635"/>
      <c r="I29" s="635"/>
      <c r="J29" s="635"/>
      <c r="K29" s="635"/>
      <c r="L29" s="634"/>
    </row>
    <row r="30" ht="13.5" customHeight="1" spans="1:12">
      <c r="A30" s="634"/>
      <c r="B30" s="635"/>
      <c r="C30" s="635"/>
      <c r="D30" s="635"/>
      <c r="E30" s="635"/>
      <c r="F30" s="635"/>
      <c r="G30" s="635"/>
      <c r="H30" s="635"/>
      <c r="I30" s="635"/>
      <c r="J30" s="635"/>
      <c r="K30" s="635"/>
      <c r="L30" s="634"/>
    </row>
    <row r="31" ht="13.5" customHeight="1" spans="1:12">
      <c r="A31" s="634"/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4"/>
    </row>
    <row r="32" ht="13.5" customHeight="1" spans="1:12">
      <c r="A32" s="634"/>
      <c r="B32" s="635"/>
      <c r="C32" s="635"/>
      <c r="D32" s="635"/>
      <c r="E32" s="635"/>
      <c r="F32" s="635"/>
      <c r="G32" s="635"/>
      <c r="H32" s="635"/>
      <c r="I32" s="635"/>
      <c r="J32" s="635"/>
      <c r="K32" s="635"/>
      <c r="L32" s="634"/>
    </row>
    <row r="33" ht="13.5" customHeight="1" spans="1:12">
      <c r="A33" s="634"/>
      <c r="B33" s="635"/>
      <c r="C33" s="635"/>
      <c r="D33" s="635"/>
      <c r="E33" s="635"/>
      <c r="F33" s="635"/>
      <c r="G33" s="635"/>
      <c r="H33" s="635"/>
      <c r="I33" s="635"/>
      <c r="J33" s="635"/>
      <c r="K33" s="635"/>
      <c r="L33" s="634"/>
    </row>
    <row r="34" ht="13.5" customHeight="1" spans="1:12">
      <c r="A34" s="634"/>
      <c r="B34" s="635"/>
      <c r="C34" s="635"/>
      <c r="D34" s="635"/>
      <c r="E34" s="635"/>
      <c r="F34" s="635"/>
      <c r="G34" s="635"/>
      <c r="H34" s="635"/>
      <c r="I34" s="635"/>
      <c r="J34" s="635"/>
      <c r="K34" s="635"/>
      <c r="L34" s="634"/>
    </row>
    <row r="35" ht="13.5" customHeight="1" spans="1:12">
      <c r="A35" s="634"/>
      <c r="B35" s="635"/>
      <c r="C35" s="635"/>
      <c r="D35" s="635"/>
      <c r="E35" s="635"/>
      <c r="F35" s="635"/>
      <c r="G35" s="635"/>
      <c r="H35" s="635"/>
      <c r="I35" s="635"/>
      <c r="J35" s="635"/>
      <c r="K35" s="635"/>
      <c r="L35" s="634"/>
    </row>
    <row r="36" ht="13.5" customHeight="1" spans="1:12">
      <c r="A36" s="634"/>
      <c r="B36" s="635"/>
      <c r="C36" s="635"/>
      <c r="D36" s="635"/>
      <c r="E36" s="635"/>
      <c r="F36" s="635"/>
      <c r="G36" s="635"/>
      <c r="H36" s="635"/>
      <c r="I36" s="635"/>
      <c r="J36" s="635"/>
      <c r="K36" s="635"/>
      <c r="L36" s="634"/>
    </row>
    <row r="37" ht="13.5" customHeight="1" spans="1:12">
      <c r="A37" s="634"/>
      <c r="B37" s="635"/>
      <c r="C37" s="635"/>
      <c r="D37" s="635"/>
      <c r="E37" s="635"/>
      <c r="F37" s="635"/>
      <c r="G37" s="635"/>
      <c r="H37" s="635"/>
      <c r="I37" s="635"/>
      <c r="J37" s="635"/>
      <c r="K37" s="635"/>
      <c r="L37" s="634"/>
    </row>
    <row r="38" ht="13.5" customHeight="1" spans="1:12">
      <c r="A38" s="634"/>
      <c r="B38" s="635"/>
      <c r="C38" s="635"/>
      <c r="D38" s="635"/>
      <c r="E38" s="635"/>
      <c r="F38" s="635"/>
      <c r="G38" s="635"/>
      <c r="H38" s="635"/>
      <c r="I38" s="635"/>
      <c r="J38" s="635"/>
      <c r="K38" s="635"/>
      <c r="L38" s="634"/>
    </row>
    <row r="39" ht="13.5" customHeight="1" spans="1:12">
      <c r="A39" s="634"/>
      <c r="B39" s="635"/>
      <c r="C39" s="635"/>
      <c r="D39" s="635"/>
      <c r="E39" s="635"/>
      <c r="F39" s="635"/>
      <c r="G39" s="635"/>
      <c r="H39" s="635"/>
      <c r="I39" s="635"/>
      <c r="J39" s="635"/>
      <c r="K39" s="635"/>
      <c r="L39" s="634"/>
    </row>
    <row r="40" ht="13.5" customHeight="1" spans="1:12">
      <c r="A40" s="634"/>
      <c r="B40" s="635"/>
      <c r="C40" s="635"/>
      <c r="D40" s="635"/>
      <c r="E40" s="635"/>
      <c r="F40" s="635"/>
      <c r="G40" s="635"/>
      <c r="H40" s="635"/>
      <c r="I40" s="635"/>
      <c r="J40" s="635"/>
      <c r="K40" s="635"/>
      <c r="L40" s="634"/>
    </row>
    <row r="41" ht="13.5" customHeight="1" spans="1:12">
      <c r="A41" s="634"/>
      <c r="B41" s="635"/>
      <c r="C41" s="635"/>
      <c r="D41" s="635"/>
      <c r="E41" s="635"/>
      <c r="F41" s="635"/>
      <c r="G41" s="635"/>
      <c r="H41" s="635"/>
      <c r="I41" s="635"/>
      <c r="J41" s="635"/>
      <c r="K41" s="635"/>
      <c r="L41" s="634"/>
    </row>
    <row r="42" ht="13.5" customHeight="1" spans="1:12">
      <c r="A42" s="634"/>
      <c r="B42" s="635"/>
      <c r="C42" s="635"/>
      <c r="D42" s="635"/>
      <c r="E42" s="635"/>
      <c r="F42" s="635"/>
      <c r="G42" s="635"/>
      <c r="H42" s="635"/>
      <c r="I42" s="635"/>
      <c r="J42" s="635"/>
      <c r="K42" s="635"/>
      <c r="L42" s="634"/>
    </row>
    <row r="43" ht="13.5" customHeight="1" spans="1:12">
      <c r="A43" s="634"/>
      <c r="B43" s="635"/>
      <c r="C43" s="635"/>
      <c r="D43" s="635"/>
      <c r="E43" s="635"/>
      <c r="F43" s="635"/>
      <c r="G43" s="635"/>
      <c r="H43" s="635"/>
      <c r="I43" s="635"/>
      <c r="J43" s="635"/>
      <c r="K43" s="635"/>
      <c r="L43" s="634"/>
    </row>
    <row r="44" ht="13.5" customHeight="1" spans="1:12">
      <c r="A44" s="634"/>
      <c r="B44" s="635"/>
      <c r="C44" s="635"/>
      <c r="D44" s="635"/>
      <c r="E44" s="635"/>
      <c r="F44" s="635"/>
      <c r="G44" s="635"/>
      <c r="H44" s="635"/>
      <c r="I44" s="635"/>
      <c r="J44" s="635"/>
      <c r="K44" s="635"/>
      <c r="L44" s="634"/>
    </row>
    <row r="45" ht="13.5" customHeight="1" spans="1:12">
      <c r="A45" s="634"/>
      <c r="B45" s="635"/>
      <c r="C45" s="635"/>
      <c r="D45" s="635"/>
      <c r="E45" s="635"/>
      <c r="F45" s="635"/>
      <c r="G45" s="635"/>
      <c r="H45" s="635"/>
      <c r="I45" s="635"/>
      <c r="J45" s="635"/>
      <c r="K45" s="635"/>
      <c r="L45" s="634"/>
    </row>
    <row r="46" ht="13.5" customHeight="1" spans="1:12">
      <c r="A46" s="634"/>
      <c r="B46" s="635"/>
      <c r="C46" s="635"/>
      <c r="D46" s="635"/>
      <c r="E46" s="635"/>
      <c r="F46" s="635"/>
      <c r="G46" s="635"/>
      <c r="H46" s="635"/>
      <c r="I46" s="635"/>
      <c r="J46" s="635"/>
      <c r="K46" s="635"/>
      <c r="L46" s="634"/>
    </row>
    <row r="47" ht="13.5" customHeight="1" spans="1:12">
      <c r="A47" s="634"/>
      <c r="B47" s="635"/>
      <c r="C47" s="635"/>
      <c r="D47" s="635"/>
      <c r="E47" s="635"/>
      <c r="F47" s="635"/>
      <c r="G47" s="635"/>
      <c r="H47" s="635"/>
      <c r="I47" s="635"/>
      <c r="J47" s="635"/>
      <c r="K47" s="635"/>
      <c r="L47" s="634"/>
    </row>
    <row r="48" ht="13.5" customHeight="1" spans="1:12">
      <c r="A48" s="634"/>
      <c r="B48" s="635"/>
      <c r="C48" s="635"/>
      <c r="D48" s="635"/>
      <c r="E48" s="635"/>
      <c r="F48" s="635"/>
      <c r="G48" s="635"/>
      <c r="H48" s="635"/>
      <c r="I48" s="635"/>
      <c r="J48" s="635"/>
      <c r="K48" s="635"/>
      <c r="L48" s="634"/>
    </row>
    <row r="49" ht="13.5" customHeight="1" spans="1:12">
      <c r="A49" s="634"/>
      <c r="B49" s="635"/>
      <c r="C49" s="635"/>
      <c r="D49" s="635"/>
      <c r="E49" s="635"/>
      <c r="F49" s="635"/>
      <c r="G49" s="635"/>
      <c r="H49" s="635"/>
      <c r="I49" s="635"/>
      <c r="J49" s="635"/>
      <c r="K49" s="635"/>
      <c r="L49" s="634"/>
    </row>
    <row r="50" ht="13.5" customHeight="1" spans="1:12">
      <c r="A50" s="634"/>
      <c r="B50" s="635"/>
      <c r="C50" s="635"/>
      <c r="D50" s="635"/>
      <c r="E50" s="635"/>
      <c r="F50" s="635"/>
      <c r="G50" s="635"/>
      <c r="H50" s="635"/>
      <c r="I50" s="635"/>
      <c r="J50" s="635"/>
      <c r="K50" s="635"/>
      <c r="L50" s="634"/>
    </row>
    <row r="51" ht="13.5" customHeight="1" spans="1:12">
      <c r="A51" s="634"/>
      <c r="B51" s="635"/>
      <c r="C51" s="635"/>
      <c r="D51" s="635"/>
      <c r="E51" s="635"/>
      <c r="F51" s="635"/>
      <c r="G51" s="635"/>
      <c r="H51" s="635"/>
      <c r="I51" s="635"/>
      <c r="J51" s="635"/>
      <c r="K51" s="635"/>
      <c r="L51" s="634"/>
    </row>
    <row r="52" ht="13.5" customHeight="1" spans="1:12">
      <c r="A52" s="634"/>
      <c r="B52" s="635"/>
      <c r="C52" s="635"/>
      <c r="D52" s="635"/>
      <c r="E52" s="635"/>
      <c r="F52" s="635"/>
      <c r="G52" s="635"/>
      <c r="H52" s="635"/>
      <c r="I52" s="635"/>
      <c r="J52" s="635"/>
      <c r="K52" s="635"/>
      <c r="L52" s="634"/>
    </row>
    <row r="53" ht="13.5" customHeight="1" spans="1:12">
      <c r="A53" s="634"/>
      <c r="B53" s="635"/>
      <c r="C53" s="635"/>
      <c r="D53" s="635"/>
      <c r="E53" s="635"/>
      <c r="F53" s="635"/>
      <c r="G53" s="635"/>
      <c r="H53" s="635"/>
      <c r="I53" s="635"/>
      <c r="J53" s="635"/>
      <c r="K53" s="635"/>
      <c r="L53" s="634"/>
    </row>
    <row r="54" ht="13.5" customHeight="1" spans="1:12">
      <c r="A54" s="634"/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6" pageOrder="overThenDown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zoomScale="86" zoomScaleNormal="86" topLeftCell="A4" workbookViewId="0">
      <selection activeCell="A7" sqref="A7:L54"/>
    </sheetView>
  </sheetViews>
  <sheetFormatPr defaultColWidth="12.6637168141593" defaultRowHeight="15.75" customHeight="1"/>
  <cols>
    <col min="1" max="1" width="17" customWidth="1"/>
    <col min="2" max="2" width="25.1061946902655" customWidth="1"/>
    <col min="3" max="3" width="21.6637168141593" customWidth="1"/>
    <col min="4" max="4" width="17.6637168141593" customWidth="1"/>
    <col min="5" max="5" width="20" customWidth="1"/>
    <col min="6" max="13" width="6.66371681415929" customWidth="1"/>
    <col min="14" max="14" width="7.10619469026549" customWidth="1"/>
    <col min="15" max="26" width="6.66371681415929" customWidth="1"/>
  </cols>
  <sheetData>
    <row r="1" ht="33.75" customHeight="1" spans="1:12">
      <c r="A1" s="611" t="s">
        <v>9</v>
      </c>
      <c r="B1" s="612"/>
      <c r="C1" s="613"/>
      <c r="D1" s="614" t="s">
        <v>1</v>
      </c>
      <c r="E1" s="615" t="e">
        <f>#REF!</f>
        <v>#REF!</v>
      </c>
      <c r="F1" s="616"/>
      <c r="G1" s="617"/>
      <c r="H1" s="617"/>
      <c r="I1" s="617"/>
      <c r="J1" s="617"/>
      <c r="K1" s="617"/>
      <c r="L1" s="636"/>
    </row>
    <row r="2" ht="13.5" customHeight="1" spans="1:12">
      <c r="A2" s="618" t="e">
        <f>#REF!</f>
        <v>#REF!</v>
      </c>
      <c r="B2" s="619" t="e">
        <f>#REF!</f>
        <v>#REF!</v>
      </c>
      <c r="C2" s="620" t="e">
        <f>#REF!</f>
        <v>#REF!</v>
      </c>
      <c r="D2" s="621" t="e">
        <f>#REF!</f>
        <v>#REF!</v>
      </c>
      <c r="E2" s="622"/>
      <c r="F2" s="128" t="s">
        <v>2</v>
      </c>
      <c r="G2" s="128"/>
      <c r="H2" s="128"/>
      <c r="I2" s="637" t="e">
        <f>#REF!</f>
        <v>#REF!</v>
      </c>
      <c r="J2" s="638"/>
      <c r="K2" s="638"/>
      <c r="L2" s="639"/>
    </row>
    <row r="3" ht="13.5" customHeight="1" spans="1:12">
      <c r="A3" s="623" t="e">
        <f>#REF!</f>
        <v>#REF!</v>
      </c>
      <c r="B3" s="624" t="e">
        <f>#REF!</f>
        <v>#REF!</v>
      </c>
      <c r="C3" s="620" t="e">
        <f>#REF!</f>
        <v>#REF!</v>
      </c>
      <c r="D3" s="625" t="e">
        <f>#REF!</f>
        <v>#REF!</v>
      </c>
      <c r="E3" s="626"/>
      <c r="F3" s="135"/>
      <c r="G3" s="135"/>
      <c r="H3" s="135"/>
      <c r="I3" s="637"/>
      <c r="J3" s="638"/>
      <c r="K3" s="638"/>
      <c r="L3" s="639"/>
    </row>
    <row r="4" ht="13.5" customHeight="1" spans="1:12">
      <c r="A4" s="623" t="e">
        <f>#REF!</f>
        <v>#REF!</v>
      </c>
      <c r="B4" s="619" t="e">
        <f>#REF!</f>
        <v>#REF!</v>
      </c>
      <c r="C4" s="620" t="e">
        <f>#REF!</f>
        <v>#REF!</v>
      </c>
      <c r="D4" s="625" t="e">
        <f>#REF!</f>
        <v>#REF!</v>
      </c>
      <c r="E4" s="626"/>
      <c r="F4" s="135"/>
      <c r="G4" s="135"/>
      <c r="H4" s="135"/>
      <c r="I4" s="640"/>
      <c r="J4" s="641"/>
      <c r="K4" s="641"/>
      <c r="L4" s="642"/>
    </row>
    <row r="5" ht="13.5" customHeight="1" spans="1:12">
      <c r="A5" s="623" t="e">
        <f>#REF!</f>
        <v>#REF!</v>
      </c>
      <c r="B5" s="619" t="e">
        <f>#REF!</f>
        <v>#REF!</v>
      </c>
      <c r="C5" s="620" t="e">
        <f>#REF!</f>
        <v>#REF!</v>
      </c>
      <c r="D5" s="625" t="e">
        <f>#REF!</f>
        <v>#REF!</v>
      </c>
      <c r="E5" s="626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627" t="e">
        <f>#REF!</f>
        <v>#REF!</v>
      </c>
      <c r="B6" s="628" t="e">
        <f>#REF!</f>
        <v>#REF!</v>
      </c>
      <c r="C6" s="629" t="e">
        <f>#REF!</f>
        <v>#REF!</v>
      </c>
      <c r="D6" s="630" t="e">
        <f>#REF!</f>
        <v>#REF!</v>
      </c>
      <c r="E6" s="631"/>
      <c r="F6" s="95" t="s">
        <v>4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632"/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</row>
    <row r="8" ht="13.5" customHeight="1" spans="1:12">
      <c r="A8" s="634"/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4"/>
    </row>
    <row r="9" ht="13.5" customHeight="1" spans="1:12">
      <c r="A9" s="634"/>
      <c r="B9" s="635"/>
      <c r="C9" s="635"/>
      <c r="D9" s="635"/>
      <c r="E9" s="635"/>
      <c r="F9" s="635"/>
      <c r="G9" s="635"/>
      <c r="H9" s="635"/>
      <c r="I9" s="635"/>
      <c r="J9" s="635"/>
      <c r="K9" s="635"/>
      <c r="L9" s="634"/>
    </row>
    <row r="10" ht="13.5" customHeight="1" spans="1:12">
      <c r="A10" s="634"/>
      <c r="B10" s="635"/>
      <c r="C10" s="635"/>
      <c r="D10" s="635"/>
      <c r="E10" s="635"/>
      <c r="F10" s="635"/>
      <c r="G10" s="635"/>
      <c r="H10" s="635"/>
      <c r="I10" s="635"/>
      <c r="J10" s="635"/>
      <c r="K10" s="635"/>
      <c r="L10" s="634"/>
    </row>
    <row r="11" ht="13.5" customHeight="1" spans="1:12">
      <c r="A11" s="634"/>
      <c r="B11" s="635"/>
      <c r="C11" s="635"/>
      <c r="D11" s="635"/>
      <c r="E11" s="635"/>
      <c r="F11" s="635"/>
      <c r="G11" s="635"/>
      <c r="H11" s="635"/>
      <c r="I11" s="635"/>
      <c r="J11" s="635"/>
      <c r="K11" s="635"/>
      <c r="L11" s="634"/>
    </row>
    <row r="12" ht="13.5" customHeight="1" spans="1:12">
      <c r="A12" s="634"/>
      <c r="B12" s="635"/>
      <c r="C12" s="635"/>
      <c r="D12" s="635"/>
      <c r="E12" s="635"/>
      <c r="F12" s="635"/>
      <c r="G12" s="635"/>
      <c r="H12" s="635"/>
      <c r="I12" s="635"/>
      <c r="J12" s="635"/>
      <c r="K12" s="635"/>
      <c r="L12" s="634"/>
    </row>
    <row r="13" ht="13.5" customHeight="1" spans="1:12">
      <c r="A13" s="634"/>
      <c r="B13" s="635"/>
      <c r="C13" s="635"/>
      <c r="D13" s="635"/>
      <c r="E13" s="635"/>
      <c r="F13" s="635"/>
      <c r="G13" s="635"/>
      <c r="H13" s="635"/>
      <c r="I13" s="635"/>
      <c r="J13" s="635"/>
      <c r="K13" s="635"/>
      <c r="L13" s="634"/>
    </row>
    <row r="14" ht="13.5" customHeight="1" spans="1:12">
      <c r="A14" s="634"/>
      <c r="B14" s="635"/>
      <c r="C14" s="635"/>
      <c r="D14" s="635"/>
      <c r="E14" s="635"/>
      <c r="F14" s="635"/>
      <c r="G14" s="635"/>
      <c r="H14" s="635"/>
      <c r="I14" s="635"/>
      <c r="J14" s="635"/>
      <c r="K14" s="635"/>
      <c r="L14" s="634"/>
    </row>
    <row r="15" ht="13.5" customHeight="1" spans="1:12">
      <c r="A15" s="634"/>
      <c r="B15" s="635"/>
      <c r="C15" s="635"/>
      <c r="D15" s="635"/>
      <c r="E15" s="635"/>
      <c r="F15" s="635"/>
      <c r="G15" s="635"/>
      <c r="H15" s="635"/>
      <c r="I15" s="635"/>
      <c r="J15" s="635"/>
      <c r="K15" s="635"/>
      <c r="L15" s="634"/>
    </row>
    <row r="16" ht="13.5" customHeight="1" spans="1:12">
      <c r="A16" s="634"/>
      <c r="B16" s="635"/>
      <c r="C16" s="635"/>
      <c r="D16" s="635"/>
      <c r="E16" s="635"/>
      <c r="F16" s="635"/>
      <c r="G16" s="635"/>
      <c r="H16" s="635"/>
      <c r="I16" s="635"/>
      <c r="J16" s="635"/>
      <c r="K16" s="635"/>
      <c r="L16" s="634"/>
    </row>
    <row r="17" ht="13.5" customHeight="1" spans="1:12">
      <c r="A17" s="634"/>
      <c r="B17" s="635"/>
      <c r="C17" s="635"/>
      <c r="D17" s="635"/>
      <c r="E17" s="635"/>
      <c r="F17" s="635"/>
      <c r="G17" s="635"/>
      <c r="H17" s="635"/>
      <c r="I17" s="635"/>
      <c r="J17" s="635"/>
      <c r="K17" s="635"/>
      <c r="L17" s="634"/>
    </row>
    <row r="18" ht="13.5" customHeight="1" spans="1:12">
      <c r="A18" s="634"/>
      <c r="B18" s="635"/>
      <c r="C18" s="635"/>
      <c r="D18" s="635"/>
      <c r="E18" s="635"/>
      <c r="F18" s="635"/>
      <c r="G18" s="635"/>
      <c r="H18" s="635"/>
      <c r="I18" s="635"/>
      <c r="J18" s="635"/>
      <c r="K18" s="635"/>
      <c r="L18" s="634"/>
    </row>
    <row r="19" ht="13.5" customHeight="1" spans="1:12">
      <c r="A19" s="634"/>
      <c r="B19" s="635"/>
      <c r="C19" s="635"/>
      <c r="D19" s="635"/>
      <c r="E19" s="635"/>
      <c r="F19" s="635"/>
      <c r="G19" s="635"/>
      <c r="H19" s="635"/>
      <c r="I19" s="635"/>
      <c r="J19" s="635"/>
      <c r="K19" s="635"/>
      <c r="L19" s="634"/>
    </row>
    <row r="20" ht="13.5" customHeight="1" spans="1:12">
      <c r="A20" s="634"/>
      <c r="B20" s="635"/>
      <c r="C20" s="635"/>
      <c r="D20" s="635"/>
      <c r="E20" s="635"/>
      <c r="F20" s="635"/>
      <c r="G20" s="635"/>
      <c r="H20" s="635"/>
      <c r="I20" s="635"/>
      <c r="J20" s="635"/>
      <c r="K20" s="635"/>
      <c r="L20" s="634"/>
    </row>
    <row r="21" ht="13.5" customHeight="1" spans="1:12">
      <c r="A21" s="634"/>
      <c r="B21" s="635"/>
      <c r="C21" s="635"/>
      <c r="D21" s="635"/>
      <c r="E21" s="635"/>
      <c r="F21" s="635"/>
      <c r="G21" s="635"/>
      <c r="H21" s="635"/>
      <c r="I21" s="635"/>
      <c r="J21" s="635"/>
      <c r="K21" s="635"/>
      <c r="L21" s="634"/>
    </row>
    <row r="22" ht="13.5" customHeight="1" spans="1:12">
      <c r="A22" s="634"/>
      <c r="B22" s="635"/>
      <c r="C22" s="635"/>
      <c r="D22" s="635"/>
      <c r="E22" s="635"/>
      <c r="F22" s="635"/>
      <c r="G22" s="635"/>
      <c r="H22" s="635"/>
      <c r="I22" s="635"/>
      <c r="J22" s="635"/>
      <c r="K22" s="635"/>
      <c r="L22" s="634"/>
    </row>
    <row r="23" ht="13.5" customHeight="1" spans="1:12">
      <c r="A23" s="634"/>
      <c r="B23" s="635"/>
      <c r="C23" s="635"/>
      <c r="D23" s="635"/>
      <c r="E23" s="635"/>
      <c r="F23" s="635"/>
      <c r="G23" s="635"/>
      <c r="H23" s="635"/>
      <c r="I23" s="635"/>
      <c r="J23" s="635"/>
      <c r="K23" s="635"/>
      <c r="L23" s="634"/>
    </row>
    <row r="24" ht="13.5" customHeight="1" spans="1:12">
      <c r="A24" s="634"/>
      <c r="B24" s="635"/>
      <c r="C24" s="635"/>
      <c r="D24" s="635"/>
      <c r="E24" s="635"/>
      <c r="F24" s="635"/>
      <c r="G24" s="635"/>
      <c r="H24" s="635"/>
      <c r="I24" s="635"/>
      <c r="J24" s="635"/>
      <c r="K24" s="635"/>
      <c r="L24" s="634"/>
    </row>
    <row r="25" ht="13.5" customHeight="1" spans="1:12">
      <c r="A25" s="634"/>
      <c r="B25" s="635"/>
      <c r="C25" s="635"/>
      <c r="D25" s="635"/>
      <c r="E25" s="635"/>
      <c r="F25" s="635"/>
      <c r="G25" s="635"/>
      <c r="H25" s="635"/>
      <c r="I25" s="635"/>
      <c r="J25" s="635"/>
      <c r="K25" s="635"/>
      <c r="L25" s="634"/>
    </row>
    <row r="26" ht="13.5" customHeight="1" spans="1:12">
      <c r="A26" s="634"/>
      <c r="B26" s="635"/>
      <c r="C26" s="635"/>
      <c r="D26" s="635"/>
      <c r="E26" s="635"/>
      <c r="F26" s="635"/>
      <c r="G26" s="635"/>
      <c r="H26" s="635"/>
      <c r="I26" s="635"/>
      <c r="J26" s="635"/>
      <c r="K26" s="635"/>
      <c r="L26" s="634"/>
    </row>
    <row r="27" ht="13.5" customHeight="1" spans="1:12">
      <c r="A27" s="634"/>
      <c r="B27" s="635"/>
      <c r="C27" s="635"/>
      <c r="D27" s="635"/>
      <c r="E27" s="635"/>
      <c r="F27" s="635"/>
      <c r="G27" s="635"/>
      <c r="H27" s="635"/>
      <c r="I27" s="635"/>
      <c r="J27" s="635"/>
      <c r="K27" s="635"/>
      <c r="L27" s="634"/>
    </row>
    <row r="28" ht="13.5" customHeight="1" spans="1:12">
      <c r="A28" s="634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4"/>
    </row>
    <row r="29" ht="13.5" customHeight="1" spans="1:12">
      <c r="A29" s="634"/>
      <c r="B29" s="635"/>
      <c r="C29" s="635"/>
      <c r="D29" s="635"/>
      <c r="E29" s="635"/>
      <c r="F29" s="635"/>
      <c r="G29" s="635"/>
      <c r="H29" s="635"/>
      <c r="I29" s="635"/>
      <c r="J29" s="635"/>
      <c r="K29" s="635"/>
      <c r="L29" s="634"/>
    </row>
    <row r="30" ht="13.5" customHeight="1" spans="1:12">
      <c r="A30" s="634"/>
      <c r="B30" s="635"/>
      <c r="C30" s="635"/>
      <c r="D30" s="635"/>
      <c r="E30" s="635"/>
      <c r="F30" s="635"/>
      <c r="G30" s="635"/>
      <c r="H30" s="635"/>
      <c r="I30" s="635"/>
      <c r="J30" s="635"/>
      <c r="K30" s="635"/>
      <c r="L30" s="634"/>
    </row>
    <row r="31" ht="13.5" customHeight="1" spans="1:12">
      <c r="A31" s="634"/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4"/>
    </row>
    <row r="32" ht="13.5" customHeight="1" spans="1:12">
      <c r="A32" s="634"/>
      <c r="B32" s="635"/>
      <c r="C32" s="635"/>
      <c r="D32" s="635"/>
      <c r="E32" s="635"/>
      <c r="F32" s="635"/>
      <c r="G32" s="635"/>
      <c r="H32" s="635"/>
      <c r="I32" s="635"/>
      <c r="J32" s="635"/>
      <c r="K32" s="635"/>
      <c r="L32" s="634"/>
    </row>
    <row r="33" ht="13.5" customHeight="1" spans="1:12">
      <c r="A33" s="634"/>
      <c r="B33" s="635"/>
      <c r="C33" s="635"/>
      <c r="D33" s="635"/>
      <c r="E33" s="635"/>
      <c r="F33" s="635"/>
      <c r="G33" s="635"/>
      <c r="H33" s="635"/>
      <c r="I33" s="635"/>
      <c r="J33" s="635"/>
      <c r="K33" s="635"/>
      <c r="L33" s="634"/>
    </row>
    <row r="34" ht="13.5" customHeight="1" spans="1:12">
      <c r="A34" s="634"/>
      <c r="B34" s="635"/>
      <c r="C34" s="635"/>
      <c r="D34" s="635"/>
      <c r="E34" s="635"/>
      <c r="F34" s="635"/>
      <c r="G34" s="635"/>
      <c r="H34" s="635"/>
      <c r="I34" s="635"/>
      <c r="J34" s="635"/>
      <c r="K34" s="635"/>
      <c r="L34" s="634"/>
    </row>
    <row r="35" ht="13.5" customHeight="1" spans="1:12">
      <c r="A35" s="634"/>
      <c r="B35" s="635"/>
      <c r="C35" s="635"/>
      <c r="D35" s="635"/>
      <c r="E35" s="635"/>
      <c r="F35" s="635"/>
      <c r="G35" s="635"/>
      <c r="H35" s="635"/>
      <c r="I35" s="635"/>
      <c r="J35" s="635"/>
      <c r="K35" s="635"/>
      <c r="L35" s="634"/>
    </row>
    <row r="36" ht="13.5" customHeight="1" spans="1:12">
      <c r="A36" s="634"/>
      <c r="B36" s="635"/>
      <c r="C36" s="635"/>
      <c r="D36" s="635"/>
      <c r="E36" s="635"/>
      <c r="F36" s="635"/>
      <c r="G36" s="635"/>
      <c r="H36" s="635"/>
      <c r="I36" s="635"/>
      <c r="J36" s="635"/>
      <c r="K36" s="635"/>
      <c r="L36" s="634"/>
    </row>
    <row r="37" ht="13.5" customHeight="1" spans="1:12">
      <c r="A37" s="634"/>
      <c r="B37" s="635"/>
      <c r="C37" s="635"/>
      <c r="D37" s="635"/>
      <c r="E37" s="635"/>
      <c r="F37" s="635"/>
      <c r="G37" s="635"/>
      <c r="H37" s="635"/>
      <c r="I37" s="635"/>
      <c r="J37" s="635"/>
      <c r="K37" s="635"/>
      <c r="L37" s="634"/>
    </row>
    <row r="38" ht="13.5" customHeight="1" spans="1:12">
      <c r="A38" s="634"/>
      <c r="B38" s="635"/>
      <c r="C38" s="635"/>
      <c r="D38" s="635"/>
      <c r="E38" s="635"/>
      <c r="F38" s="635"/>
      <c r="G38" s="635"/>
      <c r="H38" s="635"/>
      <c r="I38" s="635"/>
      <c r="J38" s="635"/>
      <c r="K38" s="635"/>
      <c r="L38" s="634"/>
    </row>
    <row r="39" ht="13.5" customHeight="1" spans="1:12">
      <c r="A39" s="634"/>
      <c r="B39" s="635"/>
      <c r="C39" s="635"/>
      <c r="D39" s="635"/>
      <c r="E39" s="635"/>
      <c r="F39" s="635"/>
      <c r="G39" s="635"/>
      <c r="H39" s="635"/>
      <c r="I39" s="635"/>
      <c r="J39" s="635"/>
      <c r="K39" s="635"/>
      <c r="L39" s="634"/>
    </row>
    <row r="40" ht="13.5" customHeight="1" spans="1:12">
      <c r="A40" s="634"/>
      <c r="B40" s="635"/>
      <c r="C40" s="635"/>
      <c r="D40" s="635"/>
      <c r="E40" s="635"/>
      <c r="F40" s="635"/>
      <c r="G40" s="635"/>
      <c r="H40" s="635"/>
      <c r="I40" s="635"/>
      <c r="J40" s="635"/>
      <c r="K40" s="635"/>
      <c r="L40" s="634"/>
    </row>
    <row r="41" ht="13.5" customHeight="1" spans="1:12">
      <c r="A41" s="634"/>
      <c r="B41" s="635"/>
      <c r="C41" s="635"/>
      <c r="D41" s="635"/>
      <c r="E41" s="635"/>
      <c r="F41" s="635"/>
      <c r="G41" s="635"/>
      <c r="H41" s="635"/>
      <c r="I41" s="635"/>
      <c r="J41" s="635"/>
      <c r="K41" s="635"/>
      <c r="L41" s="634"/>
    </row>
    <row r="42" ht="13.5" customHeight="1" spans="1:12">
      <c r="A42" s="634"/>
      <c r="B42" s="635"/>
      <c r="C42" s="635"/>
      <c r="D42" s="635"/>
      <c r="E42" s="635"/>
      <c r="F42" s="635"/>
      <c r="G42" s="635"/>
      <c r="H42" s="635"/>
      <c r="I42" s="635"/>
      <c r="J42" s="635"/>
      <c r="K42" s="635"/>
      <c r="L42" s="634"/>
    </row>
    <row r="43" ht="13.5" customHeight="1" spans="1:12">
      <c r="A43" s="634"/>
      <c r="B43" s="635"/>
      <c r="C43" s="635"/>
      <c r="D43" s="635"/>
      <c r="E43" s="635"/>
      <c r="F43" s="635"/>
      <c r="G43" s="635"/>
      <c r="H43" s="635"/>
      <c r="I43" s="635"/>
      <c r="J43" s="635"/>
      <c r="K43" s="635"/>
      <c r="L43" s="634"/>
    </row>
    <row r="44" ht="13.5" customHeight="1" spans="1:12">
      <c r="A44" s="634"/>
      <c r="B44" s="635"/>
      <c r="C44" s="635"/>
      <c r="D44" s="635"/>
      <c r="E44" s="635"/>
      <c r="F44" s="635"/>
      <c r="G44" s="635"/>
      <c r="H44" s="635"/>
      <c r="I44" s="635"/>
      <c r="J44" s="635"/>
      <c r="K44" s="635"/>
      <c r="L44" s="634"/>
    </row>
    <row r="45" ht="13.5" customHeight="1" spans="1:12">
      <c r="A45" s="634"/>
      <c r="B45" s="635"/>
      <c r="C45" s="635"/>
      <c r="D45" s="635"/>
      <c r="E45" s="635"/>
      <c r="F45" s="635"/>
      <c r="G45" s="635"/>
      <c r="H45" s="635"/>
      <c r="I45" s="635"/>
      <c r="J45" s="635"/>
      <c r="K45" s="635"/>
      <c r="L45" s="634"/>
    </row>
    <row r="46" ht="13.5" customHeight="1" spans="1:12">
      <c r="A46" s="634"/>
      <c r="B46" s="635"/>
      <c r="C46" s="635"/>
      <c r="D46" s="635"/>
      <c r="E46" s="635"/>
      <c r="F46" s="635"/>
      <c r="G46" s="635"/>
      <c r="H46" s="635"/>
      <c r="I46" s="635"/>
      <c r="J46" s="635"/>
      <c r="K46" s="635"/>
      <c r="L46" s="634"/>
    </row>
    <row r="47" ht="13.5" customHeight="1" spans="1:12">
      <c r="A47" s="634"/>
      <c r="B47" s="635"/>
      <c r="C47" s="635"/>
      <c r="D47" s="635"/>
      <c r="E47" s="635"/>
      <c r="F47" s="635"/>
      <c r="G47" s="635"/>
      <c r="H47" s="635"/>
      <c r="I47" s="635"/>
      <c r="J47" s="635"/>
      <c r="K47" s="635"/>
      <c r="L47" s="634"/>
    </row>
    <row r="48" ht="13.5" customHeight="1" spans="1:12">
      <c r="A48" s="634"/>
      <c r="B48" s="635"/>
      <c r="C48" s="635"/>
      <c r="D48" s="635"/>
      <c r="E48" s="635"/>
      <c r="F48" s="635"/>
      <c r="G48" s="635"/>
      <c r="H48" s="635"/>
      <c r="I48" s="635"/>
      <c r="J48" s="635"/>
      <c r="K48" s="635"/>
      <c r="L48" s="634"/>
    </row>
    <row r="49" ht="13.5" customHeight="1" spans="1:12">
      <c r="A49" s="634"/>
      <c r="B49" s="635"/>
      <c r="C49" s="635"/>
      <c r="D49" s="635"/>
      <c r="E49" s="635"/>
      <c r="F49" s="635"/>
      <c r="G49" s="635"/>
      <c r="H49" s="635"/>
      <c r="I49" s="635"/>
      <c r="J49" s="635"/>
      <c r="K49" s="635"/>
      <c r="L49" s="634"/>
    </row>
    <row r="50" ht="13.5" customHeight="1" spans="1:12">
      <c r="A50" s="634"/>
      <c r="B50" s="635"/>
      <c r="C50" s="635"/>
      <c r="D50" s="635"/>
      <c r="E50" s="635"/>
      <c r="F50" s="635"/>
      <c r="G50" s="635"/>
      <c r="H50" s="635"/>
      <c r="I50" s="635"/>
      <c r="J50" s="635"/>
      <c r="K50" s="635"/>
      <c r="L50" s="634"/>
    </row>
    <row r="51" ht="13.5" customHeight="1" spans="1:12">
      <c r="A51" s="634"/>
      <c r="B51" s="635"/>
      <c r="C51" s="635"/>
      <c r="D51" s="635"/>
      <c r="E51" s="635"/>
      <c r="F51" s="635"/>
      <c r="G51" s="635"/>
      <c r="H51" s="635"/>
      <c r="I51" s="635"/>
      <c r="J51" s="635"/>
      <c r="K51" s="635"/>
      <c r="L51" s="634"/>
    </row>
    <row r="52" ht="13.5" customHeight="1" spans="1:12">
      <c r="A52" s="634"/>
      <c r="B52" s="635"/>
      <c r="C52" s="635"/>
      <c r="D52" s="635"/>
      <c r="E52" s="635"/>
      <c r="F52" s="635"/>
      <c r="G52" s="635"/>
      <c r="H52" s="635"/>
      <c r="I52" s="635"/>
      <c r="J52" s="635"/>
      <c r="K52" s="635"/>
      <c r="L52" s="634"/>
    </row>
    <row r="53" ht="13.5" customHeight="1" spans="1:12">
      <c r="A53" s="634"/>
      <c r="B53" s="635"/>
      <c r="C53" s="635"/>
      <c r="D53" s="635"/>
      <c r="E53" s="635"/>
      <c r="F53" s="635"/>
      <c r="G53" s="635"/>
      <c r="H53" s="635"/>
      <c r="I53" s="635"/>
      <c r="J53" s="635"/>
      <c r="K53" s="635"/>
      <c r="L53" s="634"/>
    </row>
    <row r="54" ht="13.5" customHeight="1" spans="1:12">
      <c r="A54" s="634"/>
      <c r="B54" s="634"/>
      <c r="C54" s="634"/>
      <c r="D54" s="634"/>
      <c r="E54" s="634"/>
      <c r="F54" s="634"/>
      <c r="G54" s="634"/>
      <c r="H54" s="634"/>
      <c r="I54" s="634"/>
      <c r="J54" s="634"/>
      <c r="K54" s="634"/>
      <c r="L54" s="634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6" pageOrder="overThenDown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  <pageSetUpPr fitToPage="1"/>
  </sheetPr>
  <dimension ref="A1:U890"/>
  <sheetViews>
    <sheetView showGridLines="0" view="pageBreakPreview" zoomScaleNormal="100" workbookViewId="0">
      <selection activeCell="I17" sqref="I17"/>
    </sheetView>
  </sheetViews>
  <sheetFormatPr defaultColWidth="12.8849557522124" defaultRowHeight="15" customHeight="1"/>
  <cols>
    <col min="1" max="1" width="4.66371681415929" style="468" customWidth="1"/>
    <col min="2" max="2" width="8.09734513274336" style="468" customWidth="1"/>
    <col min="3" max="3" width="18.5221238938053" style="468" customWidth="1"/>
    <col min="4" max="4" width="23.3362831858407" style="468" customWidth="1"/>
    <col min="5" max="5" width="14.9469026548673" style="468" customWidth="1"/>
    <col min="6" max="6" width="35.9823008849558" style="469" customWidth="1"/>
    <col min="7" max="7" width="10.3362831858407" style="470" customWidth="1"/>
    <col min="8" max="8" width="10" style="470" hidden="1" customWidth="1"/>
    <col min="9" max="14" width="10" style="470" customWidth="1"/>
    <col min="15" max="15" width="6.44247787610619" style="468" customWidth="1"/>
    <col min="16" max="18" width="9.88495575221239" style="468" customWidth="1"/>
    <col min="19" max="19" width="6.33628318584071" style="468" customWidth="1"/>
    <col min="20" max="20" width="9.88495575221239" style="468" customWidth="1"/>
    <col min="21" max="22" width="9.66371681415929" style="468" customWidth="1"/>
    <col min="23" max="23" width="7.55752212389381" style="468" customWidth="1"/>
    <col min="24" max="24" width="11.5575221238938" style="468" customWidth="1"/>
    <col min="25" max="25" width="32.6637168141593" style="468" customWidth="1"/>
    <col min="26" max="27" width="13.6637168141593" style="468" customWidth="1"/>
    <col min="28" max="16384" width="12.8849557522124" style="468"/>
  </cols>
  <sheetData>
    <row r="1" ht="30" customHeight="1" spans="1:21">
      <c r="A1" s="472" t="s">
        <v>10</v>
      </c>
      <c r="B1" s="473"/>
      <c r="C1" s="473"/>
      <c r="D1" s="473"/>
      <c r="E1" s="473"/>
      <c r="F1" s="474"/>
      <c r="G1" s="475"/>
      <c r="H1" s="476"/>
      <c r="I1" s="575"/>
      <c r="J1" s="576"/>
      <c r="K1" s="576"/>
      <c r="L1" s="576"/>
      <c r="M1" s="576"/>
      <c r="N1" s="577"/>
      <c r="O1" s="578"/>
      <c r="P1" s="578"/>
      <c r="Q1" s="578"/>
      <c r="R1" s="578"/>
      <c r="S1" s="578"/>
      <c r="T1" s="578"/>
      <c r="U1" s="578"/>
    </row>
    <row r="2" ht="16.2" customHeight="1" spans="1:21">
      <c r="A2" s="477" t="s">
        <v>11</v>
      </c>
      <c r="B2" s="478"/>
      <c r="C2" s="479" t="s">
        <v>12</v>
      </c>
      <c r="D2" s="480" t="s">
        <v>13</v>
      </c>
      <c r="E2" s="481" t="s">
        <v>14</v>
      </c>
      <c r="F2" s="482"/>
      <c r="G2" s="483"/>
      <c r="H2" s="484"/>
      <c r="I2" s="579"/>
      <c r="J2" s="579"/>
      <c r="K2" s="579"/>
      <c r="L2" s="579"/>
      <c r="M2" s="579"/>
      <c r="N2" s="580"/>
      <c r="O2" s="581"/>
      <c r="P2" s="581"/>
      <c r="Q2" s="581"/>
      <c r="R2" s="581"/>
      <c r="S2" s="581"/>
      <c r="T2" s="581"/>
      <c r="U2" s="581"/>
    </row>
    <row r="3" ht="16.2" customHeight="1" spans="1:21">
      <c r="A3" s="485" t="s">
        <v>15</v>
      </c>
      <c r="B3" s="486"/>
      <c r="C3" s="487"/>
      <c r="D3" s="488" t="s">
        <v>16</v>
      </c>
      <c r="E3" s="489"/>
      <c r="F3" s="490"/>
      <c r="G3" s="491"/>
      <c r="H3" s="484"/>
      <c r="I3" s="582"/>
      <c r="J3" s="582"/>
      <c r="K3" s="582"/>
      <c r="L3" s="582"/>
      <c r="M3" s="582"/>
      <c r="N3" s="583"/>
      <c r="O3" s="581"/>
      <c r="P3" s="581"/>
      <c r="Q3" s="581"/>
      <c r="R3" s="581"/>
      <c r="S3" s="581"/>
      <c r="T3" s="581"/>
      <c r="U3" s="581"/>
    </row>
    <row r="4" ht="16.2" customHeight="1" spans="1:21">
      <c r="A4" s="485" t="s">
        <v>17</v>
      </c>
      <c r="B4" s="486"/>
      <c r="C4" s="487"/>
      <c r="D4" s="488" t="s">
        <v>18</v>
      </c>
      <c r="E4" s="489" t="s">
        <v>19</v>
      </c>
      <c r="F4" s="490"/>
      <c r="G4" s="491"/>
      <c r="H4" s="484"/>
      <c r="I4" s="582"/>
      <c r="J4" s="582"/>
      <c r="K4" s="582"/>
      <c r="L4" s="582"/>
      <c r="M4" s="582"/>
      <c r="N4" s="583"/>
      <c r="O4" s="581"/>
      <c r="P4" s="581"/>
      <c r="Q4" s="581"/>
      <c r="R4" s="581"/>
      <c r="S4" s="581"/>
      <c r="T4" s="581"/>
      <c r="U4" s="581"/>
    </row>
    <row r="5" ht="16.2" customHeight="1" spans="1:21">
      <c r="A5" s="485" t="s">
        <v>20</v>
      </c>
      <c r="B5" s="486"/>
      <c r="C5" s="487"/>
      <c r="D5" s="488" t="s">
        <v>8</v>
      </c>
      <c r="E5" s="489" t="s">
        <v>21</v>
      </c>
      <c r="F5" s="490"/>
      <c r="G5" s="491"/>
      <c r="H5" s="492"/>
      <c r="I5" s="584"/>
      <c r="J5" s="584"/>
      <c r="K5" s="584"/>
      <c r="L5" s="584"/>
      <c r="M5" s="584"/>
      <c r="N5" s="585"/>
      <c r="O5" s="581"/>
      <c r="P5" s="581"/>
      <c r="Q5" s="581"/>
      <c r="R5" s="581"/>
      <c r="S5" s="581"/>
      <c r="T5" s="581"/>
      <c r="U5" s="581"/>
    </row>
    <row r="6" ht="16.2" customHeight="1" spans="1:21">
      <c r="A6" s="485" t="s">
        <v>22</v>
      </c>
      <c r="B6" s="486"/>
      <c r="C6" s="487" t="s">
        <v>23</v>
      </c>
      <c r="D6" s="488" t="s">
        <v>24</v>
      </c>
      <c r="E6" s="489" t="s">
        <v>25</v>
      </c>
      <c r="F6" s="490"/>
      <c r="G6" s="491"/>
      <c r="H6" s="493"/>
      <c r="I6" s="586"/>
      <c r="J6" s="586"/>
      <c r="K6" s="586"/>
      <c r="L6" s="586"/>
      <c r="M6" s="586"/>
      <c r="N6" s="587"/>
      <c r="O6" s="581"/>
      <c r="P6" s="581"/>
      <c r="Q6" s="581"/>
      <c r="R6" s="581"/>
      <c r="S6" s="581"/>
      <c r="T6" s="581"/>
      <c r="U6" s="581"/>
    </row>
    <row r="7" ht="16.2" customHeight="1" spans="1:21">
      <c r="A7" s="494" t="s">
        <v>26</v>
      </c>
      <c r="B7" s="495"/>
      <c r="C7" s="495"/>
      <c r="D7" s="495"/>
      <c r="E7" s="496"/>
      <c r="F7" s="497"/>
      <c r="G7" s="498" t="s">
        <v>27</v>
      </c>
      <c r="H7" s="499" t="s">
        <v>28</v>
      </c>
      <c r="I7" s="498" t="s">
        <v>29</v>
      </c>
      <c r="J7" s="588" t="s">
        <v>30</v>
      </c>
      <c r="K7" s="589" t="s">
        <v>31</v>
      </c>
      <c r="L7" s="498" t="s">
        <v>32</v>
      </c>
      <c r="M7" s="498" t="s">
        <v>33</v>
      </c>
      <c r="N7" s="590" t="s">
        <v>34</v>
      </c>
      <c r="O7" s="591"/>
      <c r="P7" s="591"/>
      <c r="Q7" s="607"/>
      <c r="R7" s="591"/>
      <c r="S7" s="591"/>
      <c r="T7" s="591"/>
      <c r="U7" s="607"/>
    </row>
    <row r="8" customHeight="1" spans="1:21">
      <c r="A8" s="500"/>
      <c r="B8" s="501"/>
      <c r="C8" s="501"/>
      <c r="D8" s="501"/>
      <c r="E8" s="502"/>
      <c r="F8" s="503"/>
      <c r="G8" s="504"/>
      <c r="H8" s="505"/>
      <c r="I8" s="504"/>
      <c r="J8" s="504"/>
      <c r="K8" s="504"/>
      <c r="L8" s="504"/>
      <c r="M8" s="504"/>
      <c r="N8" s="592"/>
      <c r="O8" s="593"/>
      <c r="P8" s="594"/>
      <c r="Q8" s="594"/>
      <c r="R8" s="594"/>
      <c r="S8" s="593"/>
      <c r="T8" s="594"/>
      <c r="U8" s="594"/>
    </row>
    <row r="9" ht="25" customHeight="1" spans="1:21">
      <c r="A9" s="506" t="s">
        <v>35</v>
      </c>
      <c r="B9" s="507"/>
      <c r="C9" s="507"/>
      <c r="D9" s="507"/>
      <c r="E9" s="508"/>
      <c r="F9" s="509" t="s">
        <v>36</v>
      </c>
      <c r="G9" s="510">
        <v>0.5</v>
      </c>
      <c r="H9" s="511"/>
      <c r="I9" s="595">
        <f>SUM(J9-0.5)</f>
        <v>54.5</v>
      </c>
      <c r="J9" s="596">
        <v>55</v>
      </c>
      <c r="K9" s="597">
        <f>SUM(J9+0.5)</f>
        <v>55.5</v>
      </c>
      <c r="L9" s="597">
        <f t="shared" ref="L9:L10" si="0">SUM(K9+0.5)</f>
        <v>56</v>
      </c>
      <c r="M9" s="597">
        <f t="shared" ref="M9:N10" si="1">SUM(L9+0)</f>
        <v>56</v>
      </c>
      <c r="N9" s="597">
        <f t="shared" si="1"/>
        <v>56</v>
      </c>
      <c r="O9" s="598"/>
      <c r="P9" s="598"/>
      <c r="Q9" s="598"/>
      <c r="R9" s="608"/>
      <c r="S9" s="598"/>
      <c r="T9" s="598"/>
      <c r="U9" s="598"/>
    </row>
    <row r="10" ht="25" customHeight="1" spans="1:21">
      <c r="A10" s="512" t="s">
        <v>37</v>
      </c>
      <c r="B10" s="513"/>
      <c r="C10" s="513"/>
      <c r="D10" s="513"/>
      <c r="E10" s="514"/>
      <c r="F10" s="515" t="s">
        <v>38</v>
      </c>
      <c r="G10" s="510">
        <v>0.5</v>
      </c>
      <c r="H10" s="511"/>
      <c r="I10" s="595">
        <f>SUM(J10-0.5)</f>
        <v>46.5</v>
      </c>
      <c r="J10" s="596">
        <v>47</v>
      </c>
      <c r="K10" s="597">
        <f>SUM(J10+0.5)</f>
        <v>47.5</v>
      </c>
      <c r="L10" s="597">
        <f t="shared" si="0"/>
        <v>48</v>
      </c>
      <c r="M10" s="597">
        <f t="shared" si="1"/>
        <v>48</v>
      </c>
      <c r="N10" s="597">
        <f t="shared" si="1"/>
        <v>48</v>
      </c>
      <c r="O10" s="599"/>
      <c r="P10" s="599"/>
      <c r="Q10" s="599"/>
      <c r="R10" s="599"/>
      <c r="S10" s="599"/>
      <c r="T10" s="599"/>
      <c r="U10" s="599"/>
    </row>
    <row r="11" ht="25" customHeight="1" spans="1:21">
      <c r="A11" s="512" t="s">
        <v>39</v>
      </c>
      <c r="B11" s="513"/>
      <c r="C11" s="513"/>
      <c r="D11" s="513"/>
      <c r="E11" s="514"/>
      <c r="F11" s="515" t="s">
        <v>40</v>
      </c>
      <c r="G11" s="510">
        <v>0.5</v>
      </c>
      <c r="H11" s="511"/>
      <c r="I11" s="600">
        <f>SUM(J11-1/4)</f>
        <v>27</v>
      </c>
      <c r="J11" s="601">
        <v>27.25</v>
      </c>
      <c r="K11" s="600">
        <f t="shared" ref="K11:M11" si="2">SUM(J11+0.25)</f>
        <v>27.5</v>
      </c>
      <c r="L11" s="600">
        <v>27.75</v>
      </c>
      <c r="M11" s="600">
        <v>27.75</v>
      </c>
      <c r="N11" s="600">
        <v>27.75</v>
      </c>
      <c r="O11" s="599"/>
      <c r="P11" s="599"/>
      <c r="Q11" s="599"/>
      <c r="R11" s="599"/>
      <c r="S11" s="599"/>
      <c r="T11" s="599"/>
      <c r="U11" s="599"/>
    </row>
    <row r="12" ht="25" customHeight="1" spans="1:21">
      <c r="A12" s="512" t="s">
        <v>41</v>
      </c>
      <c r="B12" s="513"/>
      <c r="C12" s="513"/>
      <c r="D12" s="513"/>
      <c r="E12" s="514"/>
      <c r="F12" s="516" t="s">
        <v>42</v>
      </c>
      <c r="G12" s="517">
        <v>44930</v>
      </c>
      <c r="H12" s="511"/>
      <c r="I12" s="600">
        <f>SUM(J12-1/4)</f>
        <v>19.25</v>
      </c>
      <c r="J12" s="601">
        <v>19.5</v>
      </c>
      <c r="K12" s="600">
        <f t="shared" ref="K12:M12" si="3">SUM(J12+0.25)</f>
        <v>19.75</v>
      </c>
      <c r="L12" s="600">
        <f t="shared" si="3"/>
        <v>20</v>
      </c>
      <c r="M12" s="600">
        <v>20</v>
      </c>
      <c r="N12" s="600">
        <v>20</v>
      </c>
      <c r="O12" s="599"/>
      <c r="P12" s="599"/>
      <c r="Q12" s="599"/>
      <c r="R12" s="599"/>
      <c r="S12" s="599"/>
      <c r="T12" s="599"/>
      <c r="U12" s="599"/>
    </row>
    <row r="13" ht="25" customHeight="1" spans="1:21">
      <c r="A13" s="512" t="s">
        <v>43</v>
      </c>
      <c r="B13" s="513"/>
      <c r="C13" s="513"/>
      <c r="D13" s="513"/>
      <c r="E13" s="514"/>
      <c r="F13" s="516" t="s">
        <v>44</v>
      </c>
      <c r="G13" s="517">
        <v>44930</v>
      </c>
      <c r="H13" s="511"/>
      <c r="I13" s="600">
        <f>SUM(J13-1/4)</f>
        <v>27</v>
      </c>
      <c r="J13" s="601">
        <v>27.25</v>
      </c>
      <c r="K13" s="600">
        <f t="shared" ref="K13:M13" si="4">SUM(J13+0.25)</f>
        <v>27.5</v>
      </c>
      <c r="L13" s="600">
        <f t="shared" si="4"/>
        <v>27.75</v>
      </c>
      <c r="M13" s="600">
        <v>27.75</v>
      </c>
      <c r="N13" s="600">
        <v>27.75</v>
      </c>
      <c r="O13" s="599"/>
      <c r="P13" s="599"/>
      <c r="Q13" s="599"/>
      <c r="R13" s="599"/>
      <c r="S13" s="599"/>
      <c r="T13" s="599"/>
      <c r="U13" s="599"/>
    </row>
    <row r="14" ht="25" customHeight="1" spans="1:21">
      <c r="A14" s="512" t="s">
        <v>45</v>
      </c>
      <c r="B14" s="513"/>
      <c r="C14" s="513"/>
      <c r="D14" s="513"/>
      <c r="E14" s="514"/>
      <c r="F14" s="516" t="s">
        <v>46</v>
      </c>
      <c r="G14" s="517">
        <v>44930</v>
      </c>
      <c r="H14" s="511"/>
      <c r="I14" s="600">
        <f>SUM(J14-1/4)</f>
        <v>19.25</v>
      </c>
      <c r="J14" s="601">
        <v>19.5</v>
      </c>
      <c r="K14" s="600">
        <f>SUM(J14+0.25)</f>
        <v>19.75</v>
      </c>
      <c r="L14" s="600">
        <f>SUM(K14+0.25)</f>
        <v>20</v>
      </c>
      <c r="M14" s="600">
        <v>20</v>
      </c>
      <c r="N14" s="600">
        <v>20</v>
      </c>
      <c r="O14" s="599"/>
      <c r="P14" s="599"/>
      <c r="Q14" s="599"/>
      <c r="R14" s="599"/>
      <c r="S14" s="599"/>
      <c r="T14" s="599"/>
      <c r="U14" s="599"/>
    </row>
    <row r="15" ht="25" customHeight="1" spans="1:21">
      <c r="A15" s="518" t="s">
        <v>47</v>
      </c>
      <c r="B15" s="519"/>
      <c r="C15" s="519"/>
      <c r="D15" s="519"/>
      <c r="E15" s="519"/>
      <c r="F15" s="520"/>
      <c r="G15" s="521"/>
      <c r="H15" s="521"/>
      <c r="I15" s="521"/>
      <c r="J15" s="521"/>
      <c r="K15" s="521"/>
      <c r="L15" s="521"/>
      <c r="M15" s="521"/>
      <c r="N15" s="521"/>
      <c r="O15" s="519"/>
      <c r="P15" s="519"/>
      <c r="Q15" s="519"/>
      <c r="R15" s="519"/>
      <c r="S15" s="519"/>
      <c r="T15" s="519"/>
      <c r="U15" s="519"/>
    </row>
    <row r="16" ht="25" customHeight="1" spans="1:21">
      <c r="A16" s="512" t="s">
        <v>48</v>
      </c>
      <c r="B16" s="513"/>
      <c r="C16" s="513"/>
      <c r="D16" s="513"/>
      <c r="E16" s="514"/>
      <c r="F16" s="515" t="s">
        <v>49</v>
      </c>
      <c r="G16" s="510">
        <v>0.5</v>
      </c>
      <c r="H16" s="511"/>
      <c r="I16" s="602">
        <f t="shared" ref="I16:I20" si="5">SUM(J16-2)</f>
        <v>30</v>
      </c>
      <c r="J16" s="603">
        <v>32</v>
      </c>
      <c r="K16" s="602">
        <f t="shared" ref="K16:K20" si="6">SUM(J16+2)</f>
        <v>34</v>
      </c>
      <c r="L16" s="602">
        <f t="shared" ref="L16:L20" si="7">SUM(K16+2.5)</f>
        <v>36.5</v>
      </c>
      <c r="M16" s="602">
        <f t="shared" ref="M16:N20" si="8">SUM(L16+2)</f>
        <v>38.5</v>
      </c>
      <c r="N16" s="602">
        <f t="shared" si="8"/>
        <v>40.5</v>
      </c>
      <c r="O16" s="599"/>
      <c r="P16" s="599"/>
      <c r="Q16" s="599"/>
      <c r="R16" s="599"/>
      <c r="S16" s="599"/>
      <c r="T16" s="599"/>
      <c r="U16" s="599"/>
    </row>
    <row r="17" ht="25" customHeight="1" spans="1:21">
      <c r="A17" s="512" t="s">
        <v>50</v>
      </c>
      <c r="B17" s="513"/>
      <c r="C17" s="513"/>
      <c r="D17" s="513"/>
      <c r="E17" s="514"/>
      <c r="F17" s="515" t="s">
        <v>51</v>
      </c>
      <c r="G17" s="522">
        <v>0.5</v>
      </c>
      <c r="H17" s="523"/>
      <c r="I17" s="602">
        <f t="shared" si="5"/>
        <v>29</v>
      </c>
      <c r="J17" s="603">
        <v>31</v>
      </c>
      <c r="K17" s="602">
        <f t="shared" si="6"/>
        <v>33</v>
      </c>
      <c r="L17" s="602">
        <f t="shared" si="7"/>
        <v>35.5</v>
      </c>
      <c r="M17" s="602">
        <f t="shared" si="8"/>
        <v>37.5</v>
      </c>
      <c r="N17" s="602">
        <f t="shared" si="8"/>
        <v>39.5</v>
      </c>
      <c r="O17" s="599"/>
      <c r="P17" s="599"/>
      <c r="Q17" s="599"/>
      <c r="R17" s="599"/>
      <c r="S17" s="599"/>
      <c r="T17" s="599"/>
      <c r="U17" s="599"/>
    </row>
    <row r="18" ht="25" customHeight="1" spans="1:21">
      <c r="A18" s="512" t="s">
        <v>52</v>
      </c>
      <c r="B18" s="513"/>
      <c r="C18" s="513"/>
      <c r="D18" s="513"/>
      <c r="E18" s="514"/>
      <c r="F18" s="515" t="s">
        <v>53</v>
      </c>
      <c r="G18" s="522">
        <v>0.5</v>
      </c>
      <c r="H18" s="511"/>
      <c r="I18" s="602">
        <f t="shared" si="5"/>
        <v>35</v>
      </c>
      <c r="J18" s="603">
        <v>37</v>
      </c>
      <c r="K18" s="602">
        <f t="shared" si="6"/>
        <v>39</v>
      </c>
      <c r="L18" s="602">
        <f t="shared" si="7"/>
        <v>41.5</v>
      </c>
      <c r="M18" s="602">
        <f t="shared" si="8"/>
        <v>43.5</v>
      </c>
      <c r="N18" s="602">
        <f t="shared" si="8"/>
        <v>45.5</v>
      </c>
      <c r="O18" s="599"/>
      <c r="P18" s="599"/>
      <c r="Q18" s="599"/>
      <c r="R18" s="599"/>
      <c r="S18" s="599"/>
      <c r="T18" s="599"/>
      <c r="U18" s="599"/>
    </row>
    <row r="19" ht="25" customHeight="1" spans="1:21">
      <c r="A19" s="512" t="s">
        <v>54</v>
      </c>
      <c r="B19" s="513"/>
      <c r="C19" s="513"/>
      <c r="D19" s="513"/>
      <c r="E19" s="514"/>
      <c r="F19" s="515" t="s">
        <v>55</v>
      </c>
      <c r="G19" s="522">
        <v>0.5</v>
      </c>
      <c r="H19" s="511"/>
      <c r="I19" s="602">
        <f t="shared" si="5"/>
        <v>122</v>
      </c>
      <c r="J19" s="603">
        <v>124</v>
      </c>
      <c r="K19" s="602">
        <f t="shared" si="6"/>
        <v>126</v>
      </c>
      <c r="L19" s="602">
        <f t="shared" si="7"/>
        <v>128.5</v>
      </c>
      <c r="M19" s="602">
        <f t="shared" si="8"/>
        <v>130.5</v>
      </c>
      <c r="N19" s="602">
        <f t="shared" si="8"/>
        <v>132.5</v>
      </c>
      <c r="O19" s="599"/>
      <c r="P19" s="599"/>
      <c r="Q19" s="599"/>
      <c r="R19" s="599"/>
      <c r="S19" s="599"/>
      <c r="T19" s="599"/>
      <c r="U19" s="599"/>
    </row>
    <row r="20" ht="25" customHeight="1" spans="1:21">
      <c r="A20" s="512" t="s">
        <v>56</v>
      </c>
      <c r="B20" s="513"/>
      <c r="C20" s="513"/>
      <c r="D20" s="513"/>
      <c r="E20" s="514"/>
      <c r="F20" s="515" t="s">
        <v>57</v>
      </c>
      <c r="G20" s="522">
        <v>0.5</v>
      </c>
      <c r="H20" s="511"/>
      <c r="I20" s="602">
        <f t="shared" si="5"/>
        <v>102</v>
      </c>
      <c r="J20" s="603">
        <v>104</v>
      </c>
      <c r="K20" s="602">
        <f t="shared" si="6"/>
        <v>106</v>
      </c>
      <c r="L20" s="602">
        <f t="shared" si="7"/>
        <v>108.5</v>
      </c>
      <c r="M20" s="602">
        <f t="shared" si="8"/>
        <v>110.5</v>
      </c>
      <c r="N20" s="602">
        <f t="shared" si="8"/>
        <v>112.5</v>
      </c>
      <c r="O20" s="599"/>
      <c r="P20" s="599"/>
      <c r="Q20" s="599"/>
      <c r="R20" s="599"/>
      <c r="S20" s="599"/>
      <c r="T20" s="599"/>
      <c r="U20" s="599"/>
    </row>
    <row r="21" ht="25" customHeight="1" spans="1:21">
      <c r="A21" s="524"/>
      <c r="B21" s="525"/>
      <c r="C21" s="525"/>
      <c r="D21" s="525"/>
      <c r="E21" s="525"/>
      <c r="F21" s="526"/>
      <c r="G21" s="527"/>
      <c r="H21" s="527"/>
      <c r="I21" s="527"/>
      <c r="J21" s="527"/>
      <c r="K21" s="527"/>
      <c r="L21" s="527"/>
      <c r="M21" s="527"/>
      <c r="N21" s="527"/>
      <c r="O21" s="525"/>
      <c r="P21" s="525"/>
      <c r="Q21" s="525"/>
      <c r="R21" s="525"/>
      <c r="S21" s="525"/>
      <c r="T21" s="525"/>
      <c r="U21" s="609"/>
    </row>
    <row r="22" ht="25" customHeight="1" spans="1:21">
      <c r="A22" s="528" t="s">
        <v>58</v>
      </c>
      <c r="B22" s="529"/>
      <c r="C22" s="529"/>
      <c r="D22" s="529"/>
      <c r="E22" s="530"/>
      <c r="F22" s="515" t="s">
        <v>59</v>
      </c>
      <c r="G22" s="522">
        <v>0.25</v>
      </c>
      <c r="H22" s="511"/>
      <c r="I22" s="604">
        <f>SUM(J22-0.25)</f>
        <v>8.5</v>
      </c>
      <c r="J22" s="596">
        <v>8.75</v>
      </c>
      <c r="K22" s="604">
        <f>SUM(J22+0.25)</f>
        <v>9</v>
      </c>
      <c r="L22" s="604">
        <f>SUM(K22+0.25)</f>
        <v>9.25</v>
      </c>
      <c r="M22" s="604">
        <f>SUM(L22+0.25)</f>
        <v>9.5</v>
      </c>
      <c r="N22" s="604">
        <f>SUM(M22+0.25)</f>
        <v>9.75</v>
      </c>
      <c r="O22" s="599"/>
      <c r="P22" s="599"/>
      <c r="Q22" s="599"/>
      <c r="R22" s="599"/>
      <c r="S22" s="599"/>
      <c r="T22" s="599"/>
      <c r="U22" s="599"/>
    </row>
    <row r="23" ht="25" customHeight="1" spans="1:21">
      <c r="A23" s="524" t="s">
        <v>60</v>
      </c>
      <c r="B23" s="525"/>
      <c r="C23" s="525"/>
      <c r="D23" s="525"/>
      <c r="E23" s="525"/>
      <c r="F23" s="526"/>
      <c r="G23" s="527"/>
      <c r="H23" s="527"/>
      <c r="I23" s="527"/>
      <c r="J23" s="527"/>
      <c r="K23" s="527"/>
      <c r="L23" s="527"/>
      <c r="M23" s="527"/>
      <c r="N23" s="527"/>
      <c r="O23" s="525"/>
      <c r="P23" s="525"/>
      <c r="Q23" s="525"/>
      <c r="R23" s="525"/>
      <c r="S23" s="525"/>
      <c r="T23" s="525"/>
      <c r="U23" s="609"/>
    </row>
    <row r="24" ht="25" customHeight="1" spans="1:21">
      <c r="A24" s="528" t="s">
        <v>61</v>
      </c>
      <c r="B24" s="529"/>
      <c r="C24" s="529"/>
      <c r="D24" s="529"/>
      <c r="E24" s="530"/>
      <c r="F24" s="516" t="s">
        <v>62</v>
      </c>
      <c r="G24" s="531">
        <v>0.125</v>
      </c>
      <c r="H24" s="523"/>
      <c r="I24" s="600">
        <f>SUM(J24-1/4)</f>
        <v>18.75</v>
      </c>
      <c r="J24" s="601">
        <v>19</v>
      </c>
      <c r="K24" s="600">
        <f t="shared" ref="K24:L25" si="9">SUM(J24+0.25)</f>
        <v>19.25</v>
      </c>
      <c r="L24" s="600">
        <f t="shared" si="9"/>
        <v>19.5</v>
      </c>
      <c r="M24" s="600">
        <f t="shared" ref="M24:N25" si="10">SUM(L24+0)</f>
        <v>19.5</v>
      </c>
      <c r="N24" s="600">
        <f t="shared" si="10"/>
        <v>19.5</v>
      </c>
      <c r="O24" s="599"/>
      <c r="P24" s="599"/>
      <c r="Q24" s="599"/>
      <c r="R24" s="599"/>
      <c r="S24" s="599"/>
      <c r="T24" s="599"/>
      <c r="U24" s="599"/>
    </row>
    <row r="25" ht="25" customHeight="1" spans="1:21">
      <c r="A25" s="512" t="s">
        <v>63</v>
      </c>
      <c r="B25" s="513"/>
      <c r="C25" s="513"/>
      <c r="D25" s="513"/>
      <c r="E25" s="514"/>
      <c r="F25" s="516" t="s">
        <v>64</v>
      </c>
      <c r="G25" s="531">
        <v>0.125</v>
      </c>
      <c r="H25" s="523"/>
      <c r="I25" s="600">
        <f>SUM(J25-1/4)</f>
        <v>27.25</v>
      </c>
      <c r="J25" s="601">
        <v>27.5</v>
      </c>
      <c r="K25" s="600">
        <f t="shared" si="9"/>
        <v>27.75</v>
      </c>
      <c r="L25" s="600">
        <f t="shared" si="9"/>
        <v>28</v>
      </c>
      <c r="M25" s="600">
        <f t="shared" si="10"/>
        <v>28</v>
      </c>
      <c r="N25" s="600">
        <f t="shared" si="10"/>
        <v>28</v>
      </c>
      <c r="O25" s="599"/>
      <c r="P25" s="599"/>
      <c r="Q25" s="599"/>
      <c r="R25" s="599"/>
      <c r="S25" s="599"/>
      <c r="T25" s="599"/>
      <c r="U25" s="599"/>
    </row>
    <row r="26" ht="25" customHeight="1" spans="1:21">
      <c r="A26" s="512" t="s">
        <v>65</v>
      </c>
      <c r="B26" s="513"/>
      <c r="C26" s="513"/>
      <c r="D26" s="513"/>
      <c r="E26" s="514"/>
      <c r="F26" s="516" t="s">
        <v>66</v>
      </c>
      <c r="G26" s="532">
        <v>0.125</v>
      </c>
      <c r="H26" s="523"/>
      <c r="I26" s="600">
        <f>SUM(J26-1/8)</f>
        <v>3.125</v>
      </c>
      <c r="J26" s="603">
        <v>3.25</v>
      </c>
      <c r="K26" s="600">
        <f>SUM(J26+0.125)</f>
        <v>3.375</v>
      </c>
      <c r="L26" s="600">
        <f>SUM(K26+0.125)</f>
        <v>3.5</v>
      </c>
      <c r="M26" s="600">
        <f>SUM(L26+0.125)</f>
        <v>3.625</v>
      </c>
      <c r="N26" s="600">
        <f>SUM(M26+0.125)</f>
        <v>3.75</v>
      </c>
      <c r="O26" s="599"/>
      <c r="P26" s="599"/>
      <c r="Q26" s="599"/>
      <c r="R26" s="599"/>
      <c r="S26" s="599"/>
      <c r="T26" s="599"/>
      <c r="U26" s="599"/>
    </row>
    <row r="27" ht="25" customHeight="1" spans="1:21">
      <c r="A27" s="512" t="s">
        <v>67</v>
      </c>
      <c r="B27" s="513"/>
      <c r="C27" s="513"/>
      <c r="D27" s="513"/>
      <c r="E27" s="514"/>
      <c r="F27" s="515" t="s">
        <v>68</v>
      </c>
      <c r="G27" s="522">
        <v>0.25</v>
      </c>
      <c r="H27" s="523"/>
      <c r="I27" s="604">
        <f>SUM(J27-0.125)</f>
        <v>4.125</v>
      </c>
      <c r="J27" s="596">
        <v>4.25</v>
      </c>
      <c r="K27" s="604">
        <f>SUM(J27+0.125)</f>
        <v>4.375</v>
      </c>
      <c r="L27" s="604">
        <f>SUM(K27+0.125)</f>
        <v>4.5</v>
      </c>
      <c r="M27" s="604">
        <f>SUM(L27+0.125)</f>
        <v>4.625</v>
      </c>
      <c r="N27" s="604">
        <f>SUM(M27+0.125)</f>
        <v>4.75</v>
      </c>
      <c r="O27" s="599"/>
      <c r="P27" s="599"/>
      <c r="Q27" s="599"/>
      <c r="R27" s="599"/>
      <c r="S27" s="599"/>
      <c r="T27" s="599"/>
      <c r="U27" s="599"/>
    </row>
    <row r="28" ht="25" customHeight="1" spans="1:21">
      <c r="A28" s="512" t="s">
        <v>69</v>
      </c>
      <c r="B28" s="513"/>
      <c r="C28" s="513"/>
      <c r="D28" s="513"/>
      <c r="E28" s="514"/>
      <c r="F28" s="533" t="s">
        <v>70</v>
      </c>
      <c r="G28" s="534">
        <v>0</v>
      </c>
      <c r="H28" s="523"/>
      <c r="I28" s="602">
        <f>J28</f>
        <v>1.5</v>
      </c>
      <c r="J28" s="603">
        <v>1.5</v>
      </c>
      <c r="K28" s="602">
        <f t="shared" ref="K28:N30" si="11">J28</f>
        <v>1.5</v>
      </c>
      <c r="L28" s="602">
        <f t="shared" si="11"/>
        <v>1.5</v>
      </c>
      <c r="M28" s="602">
        <f t="shared" si="11"/>
        <v>1.5</v>
      </c>
      <c r="N28" s="602">
        <f t="shared" si="11"/>
        <v>1.5</v>
      </c>
      <c r="O28" s="599"/>
      <c r="P28" s="599"/>
      <c r="Q28" s="599"/>
      <c r="R28" s="599"/>
      <c r="S28" s="599"/>
      <c r="T28" s="599"/>
      <c r="U28" s="599"/>
    </row>
    <row r="29" ht="25" customHeight="1" spans="1:21">
      <c r="A29" s="512" t="s">
        <v>71</v>
      </c>
      <c r="B29" s="513"/>
      <c r="C29" s="513"/>
      <c r="D29" s="513"/>
      <c r="E29" s="514"/>
      <c r="F29" s="535" t="s">
        <v>72</v>
      </c>
      <c r="G29" s="536">
        <v>0.25</v>
      </c>
      <c r="H29" s="523"/>
      <c r="I29" s="600">
        <f t="shared" ref="I29" si="12">SUM(J29-1/4)</f>
        <v>29.5</v>
      </c>
      <c r="J29" s="601">
        <v>29.75</v>
      </c>
      <c r="K29" s="600">
        <f t="shared" ref="K29" si="13">SUM(J29+0.25)</f>
        <v>30</v>
      </c>
      <c r="L29" s="600">
        <f t="shared" ref="L29" si="14">SUM(K29+0.25)</f>
        <v>30.25</v>
      </c>
      <c r="M29" s="600">
        <f t="shared" ref="M29" si="15">SUM(L29+0)</f>
        <v>30.25</v>
      </c>
      <c r="N29" s="600">
        <f t="shared" ref="N29" si="16">SUM(M29+0)</f>
        <v>30.25</v>
      </c>
      <c r="O29" s="599"/>
      <c r="P29" s="599"/>
      <c r="Q29" s="599"/>
      <c r="R29" s="599"/>
      <c r="S29" s="599"/>
      <c r="T29" s="599"/>
      <c r="U29" s="599"/>
    </row>
    <row r="30" ht="25" customHeight="1" spans="1:21">
      <c r="A30" s="537" t="s">
        <v>73</v>
      </c>
      <c r="B30" s="538"/>
      <c r="C30" s="538"/>
      <c r="D30" s="538"/>
      <c r="E30" s="539"/>
      <c r="F30" s="533" t="s">
        <v>74</v>
      </c>
      <c r="G30" s="534">
        <v>0</v>
      </c>
      <c r="H30" s="523"/>
      <c r="I30" s="602">
        <f>J30</f>
        <v>0.125</v>
      </c>
      <c r="J30" s="603">
        <v>0.125</v>
      </c>
      <c r="K30" s="602">
        <f t="shared" si="11"/>
        <v>0.125</v>
      </c>
      <c r="L30" s="602">
        <f t="shared" si="11"/>
        <v>0.125</v>
      </c>
      <c r="M30" s="602">
        <f t="shared" si="11"/>
        <v>0.125</v>
      </c>
      <c r="N30" s="602">
        <f t="shared" si="11"/>
        <v>0.125</v>
      </c>
      <c r="O30" s="599"/>
      <c r="P30" s="599"/>
      <c r="Q30" s="599"/>
      <c r="R30" s="599"/>
      <c r="S30" s="599"/>
      <c r="T30" s="599"/>
      <c r="U30" s="599"/>
    </row>
    <row r="31" ht="25" customHeight="1" spans="1:21">
      <c r="A31" s="568"/>
      <c r="B31" s="569"/>
      <c r="C31" s="569"/>
      <c r="D31" s="569"/>
      <c r="E31" s="569"/>
      <c r="F31" s="542" t="s">
        <v>75</v>
      </c>
      <c r="G31" s="570"/>
      <c r="H31" s="571"/>
      <c r="I31" s="605">
        <v>13.25</v>
      </c>
      <c r="J31" s="606">
        <v>13.625</v>
      </c>
      <c r="K31" s="605">
        <v>14.125</v>
      </c>
      <c r="L31" s="605">
        <v>14.625</v>
      </c>
      <c r="M31" s="605">
        <v>15</v>
      </c>
      <c r="N31" s="605">
        <v>15.125</v>
      </c>
      <c r="O31" s="599"/>
      <c r="P31" s="599"/>
      <c r="Q31" s="599"/>
      <c r="R31" s="599"/>
      <c r="S31" s="599"/>
      <c r="T31" s="599"/>
      <c r="U31" s="599"/>
    </row>
    <row r="32" ht="25" customHeight="1" spans="1:21">
      <c r="A32" s="568"/>
      <c r="B32" s="569"/>
      <c r="C32" s="569"/>
      <c r="D32" s="569"/>
      <c r="E32" s="569"/>
      <c r="F32" s="542" t="s">
        <v>76</v>
      </c>
      <c r="G32" s="570"/>
      <c r="H32" s="571"/>
      <c r="I32" s="605">
        <v>15.25</v>
      </c>
      <c r="J32" s="606">
        <v>16.125</v>
      </c>
      <c r="K32" s="605">
        <v>16.875</v>
      </c>
      <c r="L32" s="605">
        <v>18</v>
      </c>
      <c r="M32" s="605">
        <v>19</v>
      </c>
      <c r="N32" s="605">
        <v>19.625</v>
      </c>
      <c r="O32" s="599"/>
      <c r="P32" s="599"/>
      <c r="Q32" s="599"/>
      <c r="R32" s="599"/>
      <c r="S32" s="599"/>
      <c r="T32" s="599"/>
      <c r="U32" s="599"/>
    </row>
    <row r="33" ht="16.2" customHeight="1" spans="1:21">
      <c r="A33" s="518"/>
      <c r="B33" s="572"/>
      <c r="C33" s="572"/>
      <c r="D33" s="572"/>
      <c r="E33" s="572"/>
      <c r="F33" s="573"/>
      <c r="G33" s="574"/>
      <c r="H33" s="574"/>
      <c r="I33" s="574"/>
      <c r="J33" s="574"/>
      <c r="K33" s="574"/>
      <c r="L33" s="574"/>
      <c r="M33" s="574"/>
      <c r="N33" s="574"/>
      <c r="O33" s="572"/>
      <c r="P33" s="572"/>
      <c r="Q33" s="572"/>
      <c r="R33" s="572"/>
      <c r="S33" s="572"/>
      <c r="T33" s="572"/>
      <c r="U33" s="610"/>
    </row>
    <row r="34" ht="16.2" customHeight="1"/>
    <row r="35" ht="16.2" customHeight="1"/>
    <row r="36" ht="16.2" customHeight="1"/>
    <row r="37" ht="16.2" customHeight="1"/>
    <row r="38" ht="16.2" customHeight="1"/>
    <row r="39" ht="16.2" customHeight="1"/>
    <row r="40" ht="16.2" customHeight="1"/>
    <row r="41" ht="16.2" customHeight="1"/>
    <row r="42" ht="16.2" customHeight="1"/>
    <row r="43" ht="16.2" customHeight="1"/>
    <row r="44" ht="16.2" customHeight="1"/>
    <row r="45" ht="16.2" customHeight="1"/>
    <row r="46" ht="16.2" customHeight="1"/>
    <row r="47" ht="16.2" customHeight="1"/>
    <row r="48" ht="16.2" customHeight="1"/>
    <row r="49" ht="16.2" customHeight="1"/>
    <row r="50" ht="16.2" customHeight="1"/>
    <row r="51" ht="16.2" customHeight="1"/>
    <row r="52" ht="16.2" customHeight="1"/>
    <row r="53" ht="16.2" customHeight="1"/>
    <row r="54" ht="16.2" customHeight="1"/>
    <row r="55" ht="16.2" customHeight="1"/>
    <row r="56" ht="16.2" customHeight="1"/>
    <row r="57" ht="16.2" customHeight="1"/>
    <row r="58" ht="16.2" customHeight="1"/>
    <row r="59" ht="16.2" customHeight="1"/>
    <row r="60" ht="16.2" customHeight="1"/>
    <row r="61" ht="16.2" customHeight="1"/>
    <row r="62" ht="16.2" customHeight="1"/>
    <row r="63" ht="16.2" customHeight="1"/>
    <row r="64" ht="16.2" customHeight="1"/>
    <row r="65" ht="16.2" customHeight="1"/>
    <row r="66" ht="16.2" customHeight="1"/>
    <row r="67" ht="16.2" customHeight="1"/>
    <row r="68" ht="16.2" customHeight="1"/>
    <row r="69" ht="16.2" customHeight="1"/>
    <row r="70" ht="16.2" customHeight="1"/>
    <row r="71" ht="16.2" customHeight="1"/>
    <row r="72" ht="16.2" customHeight="1"/>
    <row r="73" ht="16.2" customHeight="1"/>
    <row r="74" ht="16.2" customHeight="1"/>
    <row r="75" ht="16.2" customHeight="1"/>
    <row r="76" ht="16.2" customHeight="1"/>
    <row r="77" ht="16.2" customHeight="1"/>
    <row r="78" ht="16.2" customHeight="1"/>
    <row r="79" ht="16.2" customHeight="1"/>
    <row r="80" ht="16.2" customHeight="1"/>
    <row r="81" ht="16.2" customHeight="1"/>
    <row r="82" ht="16.2" customHeight="1"/>
    <row r="83" ht="16.2" customHeight="1"/>
    <row r="84" ht="16.2" customHeight="1"/>
    <row r="85" ht="16.2" customHeight="1"/>
    <row r="86" ht="16.2" customHeight="1"/>
    <row r="87" ht="16.2" customHeight="1"/>
    <row r="88" ht="16.2" customHeight="1"/>
    <row r="89" ht="16.2" customHeight="1"/>
    <row r="90" ht="16.2" customHeight="1"/>
    <row r="91" ht="16.2" customHeight="1"/>
    <row r="92" ht="16.2" customHeight="1"/>
    <row r="93" ht="16.2" customHeight="1"/>
    <row r="94" ht="16.2" customHeight="1"/>
    <row r="95" ht="16.2" customHeight="1"/>
    <row r="96" ht="16.2" customHeight="1"/>
    <row r="97" ht="16.2" customHeight="1"/>
    <row r="98" ht="16.2" customHeight="1"/>
    <row r="99" ht="16.2" customHeight="1"/>
    <row r="100" ht="16.2" customHeight="1"/>
    <row r="101" ht="16.2" customHeight="1"/>
    <row r="102" ht="16.2" customHeight="1"/>
    <row r="103" ht="16.2" customHeight="1"/>
    <row r="104" ht="16.2" customHeight="1"/>
    <row r="105" ht="16.2" customHeight="1"/>
    <row r="106" ht="16.2" customHeight="1"/>
    <row r="107" ht="16.2" customHeight="1"/>
    <row r="108" ht="16.2" customHeight="1"/>
    <row r="109" ht="16.2" customHeight="1"/>
    <row r="110" ht="16.2" customHeight="1"/>
    <row r="111" ht="16.2" customHeight="1"/>
    <row r="112" ht="16.2" customHeight="1"/>
    <row r="113" ht="16.2" customHeight="1"/>
    <row r="114" ht="16.2" customHeight="1"/>
    <row r="115" ht="16.2" customHeight="1"/>
    <row r="116" ht="16.2" customHeight="1"/>
    <row r="117" ht="16.2" customHeight="1"/>
    <row r="118" ht="16.2" customHeight="1"/>
    <row r="119" ht="16.2" customHeight="1"/>
    <row r="120" ht="16.2" customHeight="1"/>
    <row r="121" ht="16.2" customHeight="1"/>
    <row r="122" ht="16.2" customHeight="1"/>
    <row r="123" ht="16.2" customHeight="1"/>
    <row r="124" ht="16.2" customHeight="1"/>
    <row r="125" ht="16.2" customHeight="1"/>
    <row r="126" ht="16.2" customHeight="1"/>
    <row r="127" ht="16.2" customHeight="1"/>
    <row r="128" ht="16.2" customHeight="1"/>
    <row r="129" ht="16.2" customHeight="1"/>
    <row r="130" ht="16.2" customHeight="1"/>
    <row r="131" ht="16.2" customHeight="1"/>
    <row r="132" ht="16.2" customHeight="1"/>
    <row r="133" ht="16.2" customHeight="1"/>
    <row r="134" ht="16.2" customHeight="1"/>
    <row r="135" ht="16.2" customHeight="1"/>
    <row r="136" ht="16.2" customHeight="1"/>
    <row r="137" ht="16.2" customHeight="1"/>
    <row r="138" ht="16.2" customHeight="1"/>
    <row r="139" ht="16.2" customHeight="1"/>
    <row r="140" ht="16.2" customHeight="1"/>
    <row r="141" ht="16.2" customHeight="1"/>
    <row r="142" ht="16.2" customHeight="1"/>
    <row r="143" ht="16.2" customHeight="1"/>
    <row r="144" ht="16.2" customHeight="1"/>
    <row r="145" ht="16.2" customHeight="1"/>
    <row r="146" ht="16.2" customHeight="1"/>
    <row r="147" ht="16.2" customHeight="1"/>
    <row r="148" ht="16.2" customHeight="1"/>
    <row r="149" ht="16.2" customHeight="1"/>
    <row r="150" ht="16.2" customHeight="1"/>
    <row r="151" ht="16.2" customHeight="1"/>
    <row r="152" ht="16.2" customHeight="1"/>
    <row r="153" ht="16.2" customHeight="1"/>
    <row r="154" ht="16.2" customHeight="1"/>
    <row r="155" ht="16.2" customHeight="1"/>
    <row r="156" ht="16.2" customHeight="1"/>
    <row r="157" ht="16.2" customHeight="1"/>
    <row r="158" ht="16.2" customHeight="1"/>
    <row r="159" ht="16.2" customHeight="1"/>
    <row r="160" ht="16.2" customHeight="1"/>
    <row r="161" ht="16.2" customHeight="1"/>
    <row r="162" ht="16.2" customHeight="1"/>
    <row r="163" ht="16.2" customHeight="1"/>
    <row r="164" ht="16.2" customHeight="1"/>
    <row r="165" ht="16.2" customHeight="1"/>
    <row r="166" ht="16.2" customHeight="1"/>
    <row r="167" ht="16.2" customHeight="1"/>
    <row r="168" ht="16.2" customHeight="1"/>
    <row r="169" ht="16.2" customHeight="1"/>
    <row r="170" ht="16.2" customHeight="1"/>
    <row r="171" ht="16.2" customHeight="1"/>
    <row r="172" ht="16.2" customHeight="1"/>
    <row r="173" ht="16.2" customHeight="1"/>
    <row r="174" ht="16.2" customHeight="1"/>
    <row r="175" ht="16.2" customHeight="1"/>
    <row r="176" ht="16.2" customHeight="1"/>
    <row r="177" ht="16.2" customHeight="1"/>
    <row r="178" ht="16.2" customHeight="1"/>
    <row r="179" ht="16.2" customHeight="1"/>
    <row r="180" ht="16.2" customHeight="1"/>
    <row r="181" ht="16.2" customHeight="1"/>
    <row r="182" ht="16.2" customHeight="1"/>
    <row r="183" ht="16.2" customHeight="1"/>
    <row r="184" ht="16.2" customHeight="1"/>
    <row r="185" ht="16.2" customHeight="1"/>
    <row r="186" ht="16.2" customHeight="1"/>
    <row r="187" ht="16.2" customHeight="1"/>
    <row r="188" ht="16.2" customHeight="1"/>
    <row r="189" ht="16.2" customHeight="1"/>
    <row r="190" ht="16.2" customHeight="1"/>
    <row r="191" ht="16.2" customHeight="1"/>
    <row r="192" ht="16.2" customHeight="1"/>
    <row r="193" ht="16.2" customHeight="1"/>
    <row r="194" ht="16.2" customHeight="1"/>
    <row r="195" ht="16.2" customHeight="1"/>
    <row r="196" ht="16.2" customHeight="1"/>
    <row r="197" ht="16.2" customHeight="1"/>
    <row r="198" ht="16.2" customHeight="1"/>
    <row r="199" ht="16.2" customHeight="1"/>
    <row r="200" ht="16.2" customHeight="1"/>
    <row r="201" ht="16.2" customHeight="1"/>
    <row r="202" ht="16.2" customHeight="1"/>
    <row r="203" ht="16.2" customHeight="1"/>
    <row r="204" ht="16.2" customHeight="1"/>
    <row r="205" ht="16.2" customHeight="1"/>
    <row r="206" ht="16.2" customHeight="1"/>
    <row r="207" ht="16.2" customHeight="1"/>
    <row r="208" ht="16.2" customHeight="1"/>
    <row r="209" ht="16.2" customHeight="1"/>
    <row r="210" ht="16.2" customHeight="1"/>
    <row r="211" ht="16.2" customHeight="1"/>
    <row r="212" ht="16.2" customHeight="1"/>
    <row r="213" ht="16.2" customHeight="1"/>
    <row r="214" ht="16.2" customHeight="1"/>
    <row r="215" ht="16.2" customHeight="1"/>
    <row r="216" ht="16.2" customHeight="1"/>
    <row r="217" ht="16.2" customHeight="1"/>
    <row r="218" ht="16.2" customHeight="1"/>
    <row r="219" ht="16.2" customHeight="1"/>
    <row r="220" ht="16.2" customHeight="1"/>
    <row r="221" ht="16.2" customHeight="1"/>
    <row r="222" ht="16.2" customHeight="1"/>
    <row r="223" ht="16.2" customHeight="1"/>
    <row r="224" ht="16.2" customHeight="1"/>
    <row r="225" ht="16.2" customHeight="1"/>
    <row r="226" ht="16.2" customHeight="1"/>
    <row r="227" ht="16.2" customHeight="1"/>
    <row r="228" ht="16.2" customHeight="1"/>
    <row r="229" ht="16.2" customHeight="1"/>
    <row r="230" ht="16.2" customHeight="1"/>
    <row r="231" ht="16.2" customHeight="1"/>
    <row r="232" ht="16.2" customHeight="1"/>
    <row r="233" ht="16.2" customHeight="1"/>
    <row r="234" ht="16.2" customHeight="1"/>
    <row r="235" ht="16.2" customHeight="1"/>
    <row r="236" ht="16.2" customHeight="1"/>
    <row r="237" ht="16.2" customHeight="1"/>
    <row r="238" ht="16.2" customHeight="1"/>
    <row r="239" ht="16.2" customHeight="1"/>
    <row r="240" ht="16.2" customHeight="1"/>
    <row r="241" ht="16.2" customHeight="1"/>
    <row r="242" ht="16.2" customHeight="1"/>
    <row r="243" ht="16.2" customHeight="1"/>
    <row r="244" ht="16.2" customHeight="1"/>
    <row r="245" ht="16.2" customHeight="1"/>
    <row r="246" ht="16.2" customHeight="1"/>
    <row r="247" ht="16.2" customHeight="1"/>
    <row r="248" ht="16.2" customHeight="1"/>
    <row r="249" ht="16.2" customHeight="1"/>
    <row r="250" ht="16.2" customHeight="1"/>
    <row r="251" ht="16.2" customHeight="1"/>
    <row r="252" ht="16.2" customHeight="1"/>
    <row r="253" ht="16.2" customHeight="1"/>
    <row r="254" ht="16.2" customHeight="1"/>
    <row r="255" ht="16.2" customHeight="1"/>
    <row r="256" ht="16.2" customHeight="1"/>
    <row r="257" ht="16.2" customHeight="1"/>
    <row r="258" ht="16.2" customHeight="1"/>
    <row r="259" ht="16.2" customHeight="1"/>
    <row r="260" ht="16.2" customHeight="1"/>
    <row r="261" ht="16.2" customHeight="1"/>
    <row r="262" ht="16.2" customHeight="1"/>
    <row r="263" ht="16.2" customHeight="1"/>
    <row r="264" ht="16.2" customHeight="1"/>
    <row r="265" ht="16.2" customHeight="1"/>
    <row r="266" ht="16.2" customHeight="1"/>
    <row r="267" ht="16.2" customHeight="1"/>
    <row r="268" ht="16.2" customHeight="1"/>
    <row r="269" ht="16.2" customHeight="1"/>
    <row r="270" ht="16.2" customHeight="1"/>
    <row r="271" ht="16.2" customHeight="1"/>
    <row r="272" ht="16.2" customHeight="1"/>
    <row r="273" ht="16.2" customHeight="1"/>
    <row r="274" ht="16.2" customHeight="1"/>
    <row r="275" ht="16.2" customHeight="1"/>
    <row r="276" ht="16.2" customHeight="1"/>
    <row r="277" ht="16.2" customHeight="1"/>
    <row r="278" ht="16.2" customHeight="1"/>
    <row r="279" ht="16.2" customHeight="1"/>
    <row r="280" ht="16.2" customHeight="1"/>
    <row r="281" ht="16.2" customHeight="1"/>
    <row r="282" ht="16.2" customHeight="1"/>
    <row r="283" ht="16.2" customHeight="1"/>
    <row r="284" ht="16.2" customHeight="1"/>
    <row r="285" ht="16.2" customHeight="1"/>
    <row r="286" ht="16.2" customHeight="1"/>
    <row r="287" ht="16.2" customHeight="1"/>
    <row r="288" ht="16.2" customHeight="1"/>
    <row r="289" ht="16.2" customHeight="1"/>
    <row r="290" ht="16.2" customHeight="1"/>
    <row r="291" ht="16.2" customHeight="1"/>
    <row r="292" ht="16.2" customHeight="1"/>
    <row r="293" ht="16.2" customHeight="1"/>
    <row r="294" ht="16.2" customHeight="1"/>
    <row r="295" ht="16.2" customHeight="1"/>
    <row r="296" ht="16.2" customHeight="1"/>
    <row r="297" ht="16.2" customHeight="1"/>
    <row r="298" ht="16.2" customHeight="1"/>
    <row r="299" ht="16.2" customHeight="1"/>
    <row r="300" ht="16.2" customHeight="1"/>
    <row r="301" ht="16.2" customHeight="1"/>
    <row r="302" ht="16.2" customHeight="1"/>
    <row r="303" ht="16.2" customHeight="1"/>
    <row r="304" ht="16.2" customHeight="1"/>
    <row r="305" ht="16.2" customHeight="1"/>
    <row r="306" ht="16.2" customHeight="1"/>
    <row r="307" ht="16.2" customHeight="1"/>
    <row r="308" ht="16.2" customHeight="1"/>
    <row r="309" ht="16.2" customHeight="1"/>
    <row r="310" ht="16.2" customHeight="1"/>
    <row r="311" ht="16.2" customHeight="1"/>
    <row r="312" ht="16.2" customHeight="1"/>
    <row r="313" ht="16.2" customHeight="1"/>
    <row r="314" ht="16.2" customHeight="1"/>
    <row r="315" ht="16.2" customHeight="1"/>
    <row r="316" ht="16.2" customHeight="1"/>
    <row r="317" ht="16.2" customHeight="1"/>
    <row r="318" ht="16.2" customHeight="1"/>
    <row r="319" ht="16.2" customHeight="1"/>
    <row r="320" ht="16.2" customHeight="1"/>
    <row r="321" ht="16.2" customHeight="1"/>
    <row r="322" ht="16.2" customHeight="1"/>
    <row r="323" ht="16.2" customHeight="1"/>
    <row r="324" ht="16.2" customHeight="1"/>
    <row r="325" ht="16.2" customHeight="1"/>
    <row r="326" ht="16.2" customHeight="1"/>
    <row r="327" ht="16.2" customHeight="1"/>
    <row r="328" ht="16.2" customHeight="1"/>
    <row r="329" ht="16.2" customHeight="1"/>
    <row r="330" ht="16.2" customHeight="1"/>
    <row r="331" ht="16.2" customHeight="1"/>
    <row r="332" ht="16.2" customHeight="1"/>
    <row r="333" ht="16.2" customHeight="1"/>
    <row r="334" ht="16.2" customHeight="1"/>
    <row r="335" ht="16.2" customHeight="1"/>
    <row r="336" ht="16.2" customHeight="1"/>
    <row r="337" ht="16.2" customHeight="1"/>
    <row r="338" ht="16.2" customHeight="1"/>
    <row r="339" ht="16.2" customHeight="1"/>
    <row r="340" ht="16.2" customHeight="1"/>
    <row r="341" ht="16.2" customHeight="1"/>
    <row r="342" ht="16.2" customHeight="1"/>
    <row r="343" ht="16.2" customHeight="1"/>
    <row r="344" ht="16.2" customHeight="1"/>
    <row r="345" ht="16.2" customHeight="1"/>
    <row r="346" ht="16.2" customHeight="1"/>
    <row r="347" ht="16.2" customHeight="1"/>
    <row r="348" ht="16.2" customHeight="1"/>
    <row r="349" ht="16.2" customHeight="1"/>
    <row r="350" ht="16.2" customHeight="1"/>
    <row r="351" ht="16.2" customHeight="1"/>
    <row r="352" ht="16.2" customHeight="1"/>
    <row r="353" ht="16.2" customHeight="1"/>
    <row r="354" ht="16.2" customHeight="1"/>
    <row r="355" ht="16.2" customHeight="1"/>
    <row r="356" ht="16.2" customHeight="1"/>
    <row r="357" ht="16.2" customHeight="1"/>
    <row r="358" ht="16.2" customHeight="1"/>
    <row r="359" ht="16.2" customHeight="1"/>
    <row r="360" ht="16.2" customHeight="1"/>
    <row r="361" ht="16.2" customHeight="1"/>
    <row r="362" ht="16.2" customHeight="1"/>
    <row r="363" ht="16.2" customHeight="1"/>
    <row r="364" ht="16.2" customHeight="1"/>
    <row r="365" ht="16.2" customHeight="1"/>
    <row r="366" ht="16.2" customHeight="1"/>
    <row r="367" ht="16.2" customHeight="1"/>
    <row r="368" ht="16.2" customHeight="1"/>
    <row r="369" ht="16.2" customHeight="1"/>
    <row r="370" ht="16.2" customHeight="1"/>
    <row r="371" ht="16.2" customHeight="1"/>
    <row r="372" ht="16.2" customHeight="1"/>
    <row r="373" ht="16.2" customHeight="1"/>
    <row r="374" ht="16.2" customHeight="1"/>
    <row r="375" ht="16.2" customHeight="1"/>
    <row r="376" ht="16.2" customHeight="1"/>
    <row r="377" ht="16.2" customHeight="1"/>
    <row r="378" ht="16.2" customHeight="1"/>
    <row r="379" ht="16.2" customHeight="1"/>
    <row r="380" ht="16.2" customHeight="1"/>
    <row r="381" ht="16.2" customHeight="1"/>
    <row r="382" ht="16.2" customHeight="1"/>
    <row r="383" ht="16.2" customHeight="1"/>
    <row r="384" ht="16.2" customHeight="1"/>
    <row r="385" ht="16.2" customHeight="1"/>
    <row r="386" ht="16.2" customHeight="1"/>
    <row r="387" ht="16.2" customHeight="1"/>
    <row r="388" ht="16.2" customHeight="1"/>
    <row r="389" ht="16.2" customHeight="1"/>
    <row r="390" ht="16.2" customHeight="1"/>
    <row r="391" ht="16.2" customHeight="1"/>
    <row r="392" ht="16.2" customHeight="1"/>
    <row r="393" ht="16.2" customHeight="1"/>
    <row r="394" ht="16.2" customHeight="1"/>
    <row r="395" ht="16.2" customHeight="1"/>
    <row r="396" ht="16.2" customHeight="1"/>
    <row r="397" ht="16.2" customHeight="1"/>
    <row r="398" ht="16.2" customHeight="1"/>
    <row r="399" ht="16.2" customHeight="1"/>
    <row r="400" ht="16.2" customHeight="1"/>
    <row r="401" ht="16.2" customHeight="1"/>
    <row r="402" ht="16.2" customHeight="1"/>
    <row r="403" ht="16.2" customHeight="1"/>
    <row r="404" ht="16.2" customHeight="1"/>
    <row r="405" ht="16.2" customHeight="1"/>
    <row r="406" ht="16.2" customHeight="1"/>
    <row r="407" ht="16.2" customHeight="1"/>
    <row r="408" ht="16.2" customHeight="1"/>
    <row r="409" ht="16.2" customHeight="1"/>
    <row r="410" ht="16.2" customHeight="1"/>
    <row r="411" ht="16.2" customHeight="1"/>
    <row r="412" ht="16.2" customHeight="1"/>
    <row r="413" ht="16.2" customHeight="1"/>
    <row r="414" ht="16.2" customHeight="1"/>
    <row r="415" ht="16.2" customHeight="1"/>
    <row r="416" ht="16.2" customHeight="1"/>
    <row r="417" ht="16.2" customHeight="1"/>
    <row r="418" ht="16.2" customHeight="1"/>
    <row r="419" ht="16.2" customHeight="1"/>
    <row r="420" ht="16.2" customHeight="1"/>
    <row r="421" ht="16.2" customHeight="1"/>
    <row r="422" ht="16.2" customHeight="1"/>
    <row r="423" ht="16.2" customHeight="1"/>
    <row r="424" ht="16.2" customHeight="1"/>
    <row r="425" ht="16.2" customHeight="1"/>
    <row r="426" ht="16.2" customHeight="1"/>
    <row r="427" ht="16.2" customHeight="1"/>
    <row r="428" ht="16.2" customHeight="1"/>
    <row r="429" ht="16.2" customHeight="1"/>
    <row r="430" ht="16.2" customHeight="1"/>
    <row r="431" ht="16.2" customHeight="1"/>
    <row r="432" ht="16.2" customHeight="1"/>
    <row r="433" ht="16.2" customHeight="1"/>
    <row r="434" ht="16.2" customHeight="1"/>
    <row r="435" ht="16.2" customHeight="1"/>
    <row r="436" ht="16.2" customHeight="1"/>
    <row r="437" ht="16.2" customHeight="1"/>
    <row r="438" ht="16.2" customHeight="1"/>
    <row r="439" ht="16.2" customHeight="1"/>
    <row r="440" ht="16.2" customHeight="1"/>
    <row r="441" ht="16.2" customHeight="1"/>
    <row r="442" ht="16.2" customHeight="1"/>
    <row r="443" ht="16.2" customHeight="1"/>
    <row r="444" ht="16.2" customHeight="1"/>
    <row r="445" ht="16.2" customHeight="1"/>
    <row r="446" ht="16.2" customHeight="1"/>
    <row r="447" ht="16.2" customHeight="1"/>
    <row r="448" ht="16.2" customHeight="1"/>
    <row r="449" ht="16.2" customHeight="1"/>
    <row r="450" ht="16.2" customHeight="1"/>
    <row r="451" ht="16.2" customHeight="1"/>
    <row r="452" ht="16.2" customHeight="1"/>
    <row r="453" ht="16.2" customHeight="1"/>
    <row r="454" ht="16.2" customHeight="1"/>
    <row r="455" ht="16.2" customHeight="1"/>
    <row r="456" ht="16.2" customHeight="1"/>
    <row r="457" ht="16.2" customHeight="1"/>
    <row r="458" ht="16.2" customHeight="1"/>
    <row r="459" ht="16.2" customHeight="1"/>
    <row r="460" ht="16.2" customHeight="1"/>
    <row r="461" ht="16.2" customHeight="1"/>
    <row r="462" ht="16.2" customHeight="1"/>
    <row r="463" ht="16.2" customHeight="1"/>
    <row r="464" ht="16.2" customHeight="1"/>
    <row r="465" ht="16.2" customHeight="1"/>
    <row r="466" ht="16.2" customHeight="1"/>
    <row r="467" ht="16.2" customHeight="1"/>
    <row r="468" ht="16.2" customHeight="1"/>
    <row r="469" ht="16.2" customHeight="1"/>
    <row r="470" ht="16.2" customHeight="1"/>
    <row r="471" ht="16.2" customHeight="1"/>
    <row r="472" ht="16.2" customHeight="1"/>
    <row r="473" ht="16.2" customHeight="1"/>
    <row r="474" ht="16.2" customHeight="1"/>
    <row r="475" ht="16.2" customHeight="1"/>
    <row r="476" ht="16.2" customHeight="1"/>
    <row r="477" ht="16.2" customHeight="1"/>
    <row r="478" ht="16.2" customHeight="1"/>
    <row r="479" ht="16.2" customHeight="1"/>
    <row r="480" ht="16.2" customHeight="1"/>
    <row r="481" ht="16.2" customHeight="1"/>
    <row r="482" ht="16.2" customHeight="1"/>
    <row r="483" ht="16.2" customHeight="1"/>
    <row r="484" ht="16.2" customHeight="1"/>
    <row r="485" ht="16.2" customHeight="1"/>
    <row r="486" ht="16.2" customHeight="1"/>
    <row r="487" ht="16.2" customHeight="1"/>
    <row r="488" ht="16.2" customHeight="1"/>
    <row r="489" ht="16.2" customHeight="1"/>
    <row r="490" ht="16.2" customHeight="1"/>
    <row r="491" ht="16.2" customHeight="1"/>
    <row r="492" ht="16.2" customHeight="1"/>
    <row r="493" ht="16.2" customHeight="1"/>
    <row r="494" ht="16.2" customHeight="1"/>
    <row r="495" ht="16.2" customHeight="1"/>
    <row r="496" ht="16.2" customHeight="1"/>
    <row r="497" ht="16.2" customHeight="1"/>
    <row r="498" ht="16.2" customHeight="1"/>
    <row r="499" ht="16.2" customHeight="1"/>
    <row r="500" ht="16.2" customHeight="1"/>
    <row r="501" ht="16.2" customHeight="1"/>
    <row r="502" ht="16.2" customHeight="1"/>
    <row r="503" ht="16.2" customHeight="1"/>
    <row r="504" ht="16.2" customHeight="1"/>
    <row r="505" ht="16.2" customHeight="1"/>
    <row r="506" ht="16.2" customHeight="1"/>
    <row r="507" ht="16.2" customHeight="1"/>
    <row r="508" ht="16.2" customHeight="1"/>
    <row r="509" ht="16.2" customHeight="1"/>
    <row r="510" ht="16.2" customHeight="1"/>
    <row r="511" ht="16.2" customHeight="1"/>
    <row r="512" ht="16.2" customHeight="1"/>
    <row r="513" ht="16.2" customHeight="1"/>
    <row r="514" ht="16.2" customHeight="1"/>
    <row r="515" ht="16.2" customHeight="1"/>
    <row r="516" ht="16.2" customHeight="1"/>
    <row r="517" ht="16.2" customHeight="1"/>
    <row r="518" ht="16.2" customHeight="1"/>
    <row r="519" ht="16.2" customHeight="1"/>
    <row r="520" ht="16.2" customHeight="1"/>
    <row r="521" ht="16.2" customHeight="1"/>
    <row r="522" ht="16.2" customHeight="1"/>
    <row r="523" ht="16.2" customHeight="1"/>
    <row r="524" ht="16.2" customHeight="1"/>
    <row r="525" ht="16.2" customHeight="1"/>
    <row r="526" ht="16.2" customHeight="1"/>
    <row r="527" ht="16.2" customHeight="1"/>
    <row r="528" ht="16.2" customHeight="1"/>
    <row r="529" ht="16.2" customHeight="1"/>
    <row r="530" ht="16.2" customHeight="1"/>
    <row r="531" ht="16.2" customHeight="1"/>
    <row r="532" ht="16.2" customHeight="1"/>
    <row r="533" ht="16.2" customHeight="1"/>
    <row r="534" ht="16.2" customHeight="1"/>
    <row r="535" ht="16.2" customHeight="1"/>
    <row r="536" ht="16.2" customHeight="1"/>
    <row r="537" ht="16.2" customHeight="1"/>
    <row r="538" ht="16.2" customHeight="1"/>
    <row r="539" ht="16.2" customHeight="1"/>
    <row r="540" ht="16.2" customHeight="1"/>
    <row r="541" ht="16.2" customHeight="1"/>
    <row r="542" ht="16.2" customHeight="1"/>
    <row r="543" ht="16.2" customHeight="1"/>
    <row r="544" ht="16.2" customHeight="1"/>
    <row r="545" ht="16.2" customHeight="1"/>
    <row r="546" ht="16.2" customHeight="1"/>
    <row r="547" ht="16.2" customHeight="1"/>
    <row r="548" ht="16.2" customHeight="1"/>
    <row r="549" ht="16.2" customHeight="1"/>
    <row r="550" ht="16.2" customHeight="1"/>
    <row r="551" ht="16.2" customHeight="1"/>
    <row r="552" ht="16.2" customHeight="1"/>
    <row r="553" ht="16.2" customHeight="1"/>
    <row r="554" ht="16.2" customHeight="1"/>
    <row r="555" ht="16.2" customHeight="1"/>
    <row r="556" ht="16.2" customHeight="1"/>
    <row r="557" ht="16.2" customHeight="1"/>
    <row r="558" ht="16.2" customHeight="1"/>
    <row r="559" ht="16.2" customHeight="1"/>
    <row r="560" ht="16.2" customHeight="1"/>
    <row r="561" ht="16.2" customHeight="1"/>
    <row r="562" ht="16.2" customHeight="1"/>
    <row r="563" ht="16.2" customHeight="1"/>
    <row r="564" ht="16.2" customHeight="1"/>
    <row r="565" ht="16.2" customHeight="1"/>
    <row r="566" ht="16.2" customHeight="1"/>
    <row r="567" ht="16.2" customHeight="1"/>
    <row r="568" ht="16.2" customHeight="1"/>
    <row r="569" ht="16.2" customHeight="1"/>
    <row r="570" ht="16.2" customHeight="1"/>
    <row r="571" ht="16.2" customHeight="1"/>
    <row r="572" ht="16.2" customHeight="1"/>
    <row r="573" ht="16.2" customHeight="1"/>
    <row r="574" ht="16.2" customHeight="1"/>
    <row r="575" ht="16.2" customHeight="1"/>
    <row r="576" ht="16.2" customHeight="1"/>
    <row r="577" ht="16.2" customHeight="1"/>
    <row r="578" ht="16.2" customHeight="1"/>
    <row r="579" ht="16.2" customHeight="1"/>
    <row r="580" ht="16.2" customHeight="1"/>
    <row r="581" ht="16.2" customHeight="1"/>
    <row r="582" ht="16.2" customHeight="1"/>
    <row r="583" ht="16.2" customHeight="1"/>
    <row r="584" ht="16.2" customHeight="1"/>
    <row r="585" ht="16.2" customHeight="1"/>
    <row r="586" ht="16.2" customHeight="1"/>
    <row r="587" ht="16.2" customHeight="1"/>
    <row r="588" ht="16.2" customHeight="1"/>
    <row r="589" ht="16.2" customHeight="1"/>
    <row r="590" ht="16.2" customHeight="1"/>
    <row r="591" ht="16.2" customHeight="1"/>
    <row r="592" ht="16.2" customHeight="1"/>
    <row r="593" ht="16.2" customHeight="1"/>
    <row r="594" ht="16.2" customHeight="1"/>
    <row r="595" ht="16.2" customHeight="1"/>
    <row r="596" ht="16.2" customHeight="1"/>
    <row r="597" ht="16.2" customHeight="1"/>
    <row r="598" ht="16.2" customHeight="1"/>
    <row r="599" ht="16.2" customHeight="1"/>
    <row r="600" ht="16.2" customHeight="1"/>
    <row r="601" ht="16.2" customHeight="1"/>
    <row r="602" ht="16.2" customHeight="1"/>
    <row r="603" ht="16.2" customHeight="1"/>
    <row r="604" ht="16.2" customHeight="1"/>
    <row r="605" ht="16.2" customHeight="1"/>
    <row r="606" ht="16.2" customHeight="1"/>
    <row r="607" ht="16.2" customHeight="1"/>
    <row r="608" ht="16.2" customHeight="1"/>
    <row r="609" ht="16.2" customHeight="1"/>
    <row r="610" ht="16.2" customHeight="1"/>
    <row r="611" ht="16.2" customHeight="1"/>
    <row r="612" ht="16.2" customHeight="1"/>
    <row r="613" ht="16.2" customHeight="1"/>
    <row r="614" ht="16.2" customHeight="1"/>
    <row r="615" ht="16.2" customHeight="1"/>
    <row r="616" ht="16.2" customHeight="1"/>
    <row r="617" ht="16.2" customHeight="1"/>
    <row r="618" ht="16.2" customHeight="1"/>
    <row r="619" ht="16.2" customHeight="1"/>
    <row r="620" ht="16.2" customHeight="1"/>
    <row r="621" ht="16.2" customHeight="1"/>
    <row r="622" ht="16.2" customHeight="1"/>
    <row r="623" ht="16.2" customHeight="1"/>
    <row r="624" ht="16.2" customHeight="1"/>
    <row r="625" ht="16.2" customHeight="1"/>
    <row r="626" ht="16.2" customHeight="1"/>
    <row r="627" ht="16.2" customHeight="1"/>
    <row r="628" ht="16.2" customHeight="1"/>
    <row r="629" ht="16.2" customHeight="1"/>
    <row r="630" ht="16.2" customHeight="1"/>
    <row r="631" ht="16.2" customHeight="1"/>
    <row r="632" ht="16.2" customHeight="1"/>
    <row r="633" ht="16.2" customHeight="1"/>
    <row r="634" ht="16.2" customHeight="1"/>
    <row r="635" ht="16.2" customHeight="1"/>
    <row r="636" ht="16.2" customHeight="1"/>
    <row r="637" ht="16.2" customHeight="1"/>
    <row r="638" ht="16.2" customHeight="1"/>
    <row r="639" ht="16.2" customHeight="1"/>
    <row r="640" ht="16.2" customHeight="1"/>
    <row r="641" ht="16.2" customHeight="1"/>
    <row r="642" ht="16.2" customHeight="1"/>
    <row r="643" ht="16.2" customHeight="1"/>
    <row r="644" ht="16.2" customHeight="1"/>
    <row r="645" ht="16.2" customHeight="1"/>
    <row r="646" ht="16.2" customHeight="1"/>
    <row r="647" ht="16.2" customHeight="1"/>
    <row r="648" ht="16.2" customHeight="1"/>
    <row r="649" ht="16.2" customHeight="1"/>
    <row r="650" ht="16.2" customHeight="1"/>
    <row r="651" ht="16.2" customHeight="1"/>
    <row r="652" ht="16.2" customHeight="1"/>
    <row r="653" ht="16.2" customHeight="1"/>
    <row r="654" ht="16.2" customHeight="1"/>
    <row r="655" ht="16.2" customHeight="1"/>
    <row r="656" ht="16.2" customHeight="1"/>
    <row r="657" ht="16.2" customHeight="1"/>
    <row r="658" ht="16.2" customHeight="1"/>
    <row r="659" ht="16.2" customHeight="1"/>
    <row r="660" ht="16.2" customHeight="1"/>
    <row r="661" ht="16.2" customHeight="1"/>
    <row r="662" ht="16.2" customHeight="1"/>
    <row r="663" ht="16.2" customHeight="1"/>
    <row r="664" ht="16.2" customHeight="1"/>
    <row r="665" ht="16.2" customHeight="1"/>
    <row r="666" ht="16.2" customHeight="1"/>
    <row r="667" ht="16.2" customHeight="1"/>
    <row r="668" ht="16.2" customHeight="1"/>
    <row r="669" ht="16.2" customHeight="1"/>
    <row r="670" ht="16.2" customHeight="1"/>
    <row r="671" ht="16.2" customHeight="1"/>
    <row r="672" ht="16.2" customHeight="1"/>
    <row r="673" ht="16.2" customHeight="1"/>
    <row r="674" ht="16.2" customHeight="1"/>
    <row r="675" ht="16.2" customHeight="1"/>
    <row r="676" ht="16.2" customHeight="1"/>
    <row r="677" ht="16.2" customHeight="1"/>
    <row r="678" ht="16.2" customHeight="1"/>
    <row r="679" ht="16.2" customHeight="1"/>
    <row r="680" ht="16.2" customHeight="1"/>
    <row r="681" ht="16.2" customHeight="1"/>
    <row r="682" ht="16.2" customHeight="1"/>
    <row r="683" ht="16.2" customHeight="1"/>
    <row r="684" ht="16.2" customHeight="1"/>
    <row r="685" ht="16.2" customHeight="1"/>
    <row r="686" ht="16.2" customHeight="1"/>
    <row r="687" ht="16.2" customHeight="1"/>
    <row r="688" ht="16.2" customHeight="1"/>
    <row r="689" ht="16.2" customHeight="1"/>
    <row r="690" ht="16.2" customHeight="1"/>
    <row r="691" ht="16.2" customHeight="1"/>
    <row r="692" ht="16.2" customHeight="1"/>
    <row r="693" ht="16.2" customHeight="1"/>
    <row r="694" ht="16.2" customHeight="1"/>
    <row r="695" ht="16.2" customHeight="1"/>
    <row r="696" ht="16.2" customHeight="1"/>
    <row r="697" ht="16.2" customHeight="1"/>
    <row r="698" ht="16.2" customHeight="1"/>
    <row r="699" ht="16.2" customHeight="1"/>
    <row r="700" ht="16.2" customHeight="1"/>
    <row r="701" ht="16.2" customHeight="1"/>
    <row r="702" ht="16.2" customHeight="1"/>
    <row r="703" ht="16.2" customHeight="1"/>
    <row r="704" ht="16.2" customHeight="1"/>
    <row r="705" ht="16.2" customHeight="1"/>
    <row r="706" ht="16.2" customHeight="1"/>
    <row r="707" ht="16.2" customHeight="1"/>
    <row r="708" ht="16.2" customHeight="1"/>
    <row r="709" ht="16.2" customHeight="1"/>
    <row r="710" ht="16.2" customHeight="1"/>
    <row r="711" ht="16.2" customHeight="1"/>
    <row r="712" ht="16.2" customHeight="1"/>
    <row r="713" ht="16.2" customHeight="1"/>
    <row r="714" ht="16.2" customHeight="1"/>
    <row r="715" ht="16.2" customHeight="1"/>
    <row r="716" ht="16.2" customHeight="1"/>
    <row r="717" ht="16.2" customHeight="1"/>
    <row r="718" ht="16.2" customHeight="1"/>
    <row r="719" ht="16.2" customHeight="1"/>
    <row r="720" ht="16.2" customHeight="1"/>
    <row r="721" ht="16.2" customHeight="1"/>
    <row r="722" ht="16.2" customHeight="1"/>
    <row r="723" ht="16.2" customHeight="1"/>
    <row r="724" ht="16.2" customHeight="1"/>
    <row r="725" ht="16.2" customHeight="1"/>
    <row r="726" ht="16.2" customHeight="1"/>
    <row r="727" ht="16.2" customHeight="1"/>
    <row r="728" ht="16.2" customHeight="1"/>
    <row r="729" ht="16.2" customHeight="1"/>
    <row r="730" ht="16.2" customHeight="1"/>
    <row r="731" ht="16.2" customHeight="1"/>
    <row r="732" ht="16.2" customHeight="1"/>
    <row r="733" ht="16.2" customHeight="1"/>
    <row r="734" ht="16.2" customHeight="1"/>
    <row r="735" ht="16.2" customHeight="1"/>
    <row r="736" ht="16.2" customHeight="1"/>
    <row r="737" ht="16.2" customHeight="1"/>
    <row r="738" ht="16.2" customHeight="1"/>
    <row r="739" ht="16.2" customHeight="1"/>
    <row r="740" ht="16.2" customHeight="1"/>
    <row r="741" ht="16.2" customHeight="1"/>
    <row r="742" ht="16.2" customHeight="1"/>
    <row r="743" ht="16.2" customHeight="1"/>
    <row r="744" ht="16.2" customHeight="1"/>
    <row r="745" ht="16.2" customHeight="1"/>
    <row r="746" ht="16.2" customHeight="1"/>
    <row r="747" ht="16.2" customHeight="1"/>
    <row r="748" ht="16.2" customHeight="1"/>
    <row r="749" ht="16.2" customHeight="1"/>
    <row r="750" ht="16.2" customHeight="1"/>
    <row r="751" ht="16.2" customHeight="1"/>
    <row r="752" ht="16.2" customHeight="1"/>
    <row r="753" ht="16.2" customHeight="1"/>
    <row r="754" ht="16.2" customHeight="1"/>
    <row r="755" ht="16.2" customHeight="1"/>
    <row r="756" ht="16.2" customHeight="1"/>
    <row r="757" ht="16.2" customHeight="1"/>
    <row r="758" ht="16.2" customHeight="1"/>
    <row r="759" ht="16.2" customHeight="1"/>
    <row r="760" ht="16.2" customHeight="1"/>
    <row r="761" ht="16.2" customHeight="1"/>
    <row r="762" ht="16.2" customHeight="1"/>
    <row r="763" ht="16.2" customHeight="1"/>
    <row r="764" ht="16.2" customHeight="1"/>
    <row r="765" ht="16.2" customHeight="1"/>
    <row r="766" ht="16.2" customHeight="1"/>
    <row r="767" ht="16.2" customHeight="1"/>
    <row r="768" ht="16.2" customHeight="1"/>
    <row r="769" ht="16.2" customHeight="1"/>
    <row r="770" ht="16.2" customHeight="1"/>
    <row r="771" ht="16.2" customHeight="1"/>
    <row r="772" ht="16.2" customHeight="1"/>
    <row r="773" ht="16.2" customHeight="1"/>
    <row r="774" ht="16.2" customHeight="1"/>
    <row r="775" ht="16.2" customHeight="1"/>
    <row r="776" ht="16.2" customHeight="1"/>
    <row r="777" ht="16.2" customHeight="1"/>
    <row r="778" ht="16.2" customHeight="1"/>
    <row r="779" ht="16.2" customHeight="1"/>
    <row r="780" ht="16.2" customHeight="1"/>
    <row r="781" ht="16.2" customHeight="1"/>
    <row r="782" ht="16.2" customHeight="1"/>
    <row r="783" ht="16.2" customHeight="1"/>
    <row r="784" ht="16.2" customHeight="1"/>
    <row r="785" ht="16.2" customHeight="1"/>
    <row r="786" ht="16.2" customHeight="1"/>
    <row r="787" ht="16.2" customHeight="1"/>
    <row r="788" ht="16.2" customHeight="1"/>
    <row r="789" ht="16.2" customHeight="1"/>
    <row r="790" ht="16.2" customHeight="1"/>
    <row r="791" ht="16.2" customHeight="1"/>
    <row r="792" ht="16.2" customHeight="1"/>
    <row r="793" ht="16.2" customHeight="1"/>
    <row r="794" ht="16.2" customHeight="1"/>
    <row r="795" ht="16.2" customHeight="1"/>
    <row r="796" ht="16.2" customHeight="1"/>
    <row r="797" ht="16.2" customHeight="1"/>
    <row r="798" ht="16.2" customHeight="1"/>
    <row r="799" ht="16.2" customHeight="1"/>
    <row r="800" ht="16.2" customHeight="1"/>
    <row r="801" ht="16.2" customHeight="1"/>
    <row r="802" ht="16.2" customHeight="1"/>
    <row r="803" ht="16.2" customHeight="1"/>
    <row r="804" ht="16.2" customHeight="1"/>
    <row r="805" ht="16.2" customHeight="1"/>
    <row r="806" ht="16.2" customHeight="1"/>
    <row r="807" ht="16.2" customHeight="1"/>
    <row r="808" ht="16.2" customHeight="1"/>
    <row r="809" ht="16.2" customHeight="1"/>
    <row r="810" ht="16.2" customHeight="1"/>
    <row r="811" ht="16.2" customHeight="1"/>
    <row r="812" ht="16.2" customHeight="1"/>
    <row r="813" ht="16.2" customHeight="1"/>
    <row r="814" ht="16.2" customHeight="1"/>
    <row r="815" ht="16.2" customHeight="1"/>
    <row r="816" ht="16.2" customHeight="1"/>
    <row r="817" ht="16.2" customHeight="1"/>
    <row r="818" ht="16.2" customHeight="1"/>
    <row r="819" ht="16.2" customHeight="1"/>
    <row r="820" ht="16.2" customHeight="1"/>
    <row r="821" ht="16.2" customHeight="1"/>
    <row r="822" ht="16.2" customHeight="1"/>
    <row r="823" ht="16.2" customHeight="1"/>
    <row r="824" ht="16.2" customHeight="1"/>
    <row r="825" ht="16.2" customHeight="1"/>
    <row r="826" ht="16.2" customHeight="1"/>
    <row r="827" ht="16.2" customHeight="1"/>
    <row r="828" ht="16.2" customHeight="1"/>
    <row r="829" ht="16.2" customHeight="1"/>
    <row r="830" ht="16.2" customHeight="1"/>
    <row r="831" ht="16.2" customHeight="1"/>
    <row r="832" ht="16.2" customHeight="1"/>
    <row r="833" ht="16.2" customHeight="1"/>
    <row r="834" ht="16.2" customHeight="1"/>
    <row r="835" ht="16.2" customHeight="1"/>
    <row r="836" ht="16.2" customHeight="1"/>
    <row r="837" ht="16.2" customHeight="1"/>
    <row r="838" ht="16.2" customHeight="1"/>
    <row r="839" ht="16.2" customHeight="1"/>
    <row r="840" ht="16.2" customHeight="1"/>
    <row r="841" ht="16.2" customHeight="1"/>
    <row r="842" ht="16.2" customHeight="1"/>
    <row r="843" ht="16.2" customHeight="1"/>
    <row r="844" ht="16.2" customHeight="1"/>
    <row r="845" ht="16.2" customHeight="1"/>
    <row r="846" ht="16.2" customHeight="1"/>
    <row r="847" ht="16.2" customHeight="1"/>
    <row r="848" ht="16.2" customHeight="1"/>
    <row r="849" ht="16.2" customHeight="1"/>
    <row r="850" ht="16.2" customHeight="1"/>
    <row r="851" ht="16.2" customHeight="1"/>
    <row r="852" ht="16.2" customHeight="1"/>
    <row r="853" ht="16.2" customHeight="1"/>
    <row r="854" ht="16.2" customHeight="1"/>
    <row r="855" ht="16.2" customHeight="1"/>
    <row r="856" ht="16.2" customHeight="1"/>
    <row r="857" ht="16.2" customHeight="1"/>
    <row r="858" ht="16.2" customHeight="1"/>
    <row r="859" ht="16.2" customHeight="1"/>
    <row r="860" ht="16.2" customHeight="1"/>
    <row r="861" ht="16.2" customHeight="1"/>
    <row r="862" ht="16.2" customHeight="1"/>
    <row r="863" ht="16.2" customHeight="1"/>
    <row r="864" ht="16.2" customHeight="1"/>
    <row r="865" ht="16.2" customHeight="1"/>
    <row r="866" ht="16.2" customHeight="1"/>
    <row r="867" ht="16.2" customHeight="1"/>
    <row r="868" ht="16.2" customHeight="1"/>
    <row r="869" ht="16.2" customHeight="1"/>
    <row r="870" ht="16.2" customHeight="1"/>
    <row r="871" ht="16.2" customHeight="1"/>
    <row r="872" ht="16.2" customHeight="1"/>
    <row r="873" ht="16.2" customHeight="1"/>
    <row r="874" ht="16.2" customHeight="1"/>
    <row r="875" ht="16.2" customHeight="1"/>
    <row r="876" ht="16.2" customHeight="1"/>
    <row r="877" ht="16.2" customHeight="1"/>
    <row r="878" ht="16.2" customHeight="1"/>
    <row r="879" ht="16.2" customHeight="1"/>
    <row r="880" ht="16.2" customHeight="1"/>
    <row r="881" ht="16.2" customHeight="1"/>
    <row r="882" ht="16.2" customHeight="1"/>
    <row r="883" ht="16.2" customHeight="1"/>
    <row r="884" ht="16.2" customHeight="1"/>
    <row r="885" ht="16.2" customHeight="1"/>
    <row r="886" ht="16.2" customHeight="1"/>
    <row r="887" ht="16.2" customHeight="1"/>
    <row r="888" ht="16.2" customHeight="1"/>
    <row r="889" ht="16.2" customHeight="1"/>
    <row r="890" ht="16.2" customHeight="1"/>
  </sheetData>
  <mergeCells count="40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U15"/>
    <mergeCell ref="A16:E16"/>
    <mergeCell ref="A17:E17"/>
    <mergeCell ref="A18:E18"/>
    <mergeCell ref="A19:E19"/>
    <mergeCell ref="A20:E20"/>
    <mergeCell ref="A21:U21"/>
    <mergeCell ref="A22:E22"/>
    <mergeCell ref="A23:U23"/>
    <mergeCell ref="A24:E24"/>
    <mergeCell ref="A25:E25"/>
    <mergeCell ref="A26:E26"/>
    <mergeCell ref="A27:E27"/>
    <mergeCell ref="A28:E28"/>
    <mergeCell ref="A29:E29"/>
    <mergeCell ref="A30:E30"/>
    <mergeCell ref="A33:U33"/>
    <mergeCell ref="G7:G8"/>
    <mergeCell ref="H7:H8"/>
    <mergeCell ref="I7:I8"/>
    <mergeCell ref="J7:J8"/>
    <mergeCell ref="K7:K8"/>
    <mergeCell ref="L7:L8"/>
    <mergeCell ref="M7:M8"/>
    <mergeCell ref="N7:N8"/>
    <mergeCell ref="A7:E8"/>
    <mergeCell ref="H2:N6"/>
  </mergeCells>
  <conditionalFormatting sqref="K9:N9">
    <cfRule type="notContainsBlanks" dxfId="0" priority="8">
      <formula>LEN(TRIM(K9))&gt;0</formula>
    </cfRule>
  </conditionalFormatting>
  <conditionalFormatting sqref="O9">
    <cfRule type="notContainsBlanks" dxfId="0" priority="19">
      <formula>LEN(TRIM(O9))&gt;0</formula>
    </cfRule>
  </conditionalFormatting>
  <conditionalFormatting sqref="S9">
    <cfRule type="notContainsBlanks" dxfId="0" priority="20">
      <formula>LEN(TRIM(S9))&gt;0</formula>
    </cfRule>
  </conditionalFormatting>
  <conditionalFormatting sqref="W9">
    <cfRule type="notContainsBlanks" dxfId="0" priority="21">
      <formula>LEN(TRIM(W9))&gt;0</formula>
    </cfRule>
  </conditionalFormatting>
  <conditionalFormatting sqref="K10:N10">
    <cfRule type="notContainsBlanks" dxfId="0" priority="7">
      <formula>LEN(TRIM(K10))&gt;0</formula>
    </cfRule>
  </conditionalFormatting>
  <conditionalFormatting sqref="K21:N21">
    <cfRule type="notContainsBlanks" dxfId="0" priority="10">
      <formula>LEN(TRIM(K21))&gt;0</formula>
    </cfRule>
  </conditionalFormatting>
  <conditionalFormatting sqref="K22:N22">
    <cfRule type="notContainsBlanks" dxfId="0" priority="5">
      <formula>LEN(TRIM(K22))&gt;0</formula>
    </cfRule>
  </conditionalFormatting>
  <conditionalFormatting sqref="K24:N24">
    <cfRule type="notContainsBlanks" dxfId="0" priority="4">
      <formula>LEN(TRIM(K24))&gt;0</formula>
    </cfRule>
  </conditionalFormatting>
  <conditionalFormatting sqref="K25:N25">
    <cfRule type="notContainsBlanks" dxfId="0" priority="3">
      <formula>LEN(TRIM(K25))&gt;0</formula>
    </cfRule>
  </conditionalFormatting>
  <conditionalFormatting sqref="K27:N27">
    <cfRule type="notContainsBlanks" dxfId="0" priority="1">
      <formula>LEN(TRIM(K27))&gt;0</formula>
    </cfRule>
  </conditionalFormatting>
  <conditionalFormatting sqref="K29:N29">
    <cfRule type="notContainsBlanks" dxfId="0" priority="2">
      <formula>LEN(TRIM(K29))&gt;0</formula>
    </cfRule>
  </conditionalFormatting>
  <conditionalFormatting sqref="K33:N33">
    <cfRule type="notContainsBlanks" dxfId="0" priority="18">
      <formula>LEN(TRIM(K33))&gt;0</formula>
    </cfRule>
  </conditionalFormatting>
  <conditionalFormatting sqref="K11:N14">
    <cfRule type="notContainsBlanks" dxfId="0" priority="17">
      <formula>LEN(TRIM(K11))&gt;0</formula>
    </cfRule>
  </conditionalFormatting>
  <conditionalFormatting sqref="K23:N23 K15:N20">
    <cfRule type="notContainsBlanks" dxfId="0" priority="13">
      <formula>LEN(TRIM(K15))&gt;0</formula>
    </cfRule>
  </conditionalFormatting>
  <conditionalFormatting sqref="K26:N26 K28:N28 K30:N32">
    <cfRule type="notContainsBlanks" dxfId="0" priority="15">
      <formula>LEN(TRIM(K26))&gt;0</formula>
    </cfRule>
  </conditionalFormatting>
  <printOptions horizontalCentered="1" gridLines="1"/>
  <pageMargins left="0.251388888888889" right="0.251388888888889" top="0.472222222222222" bottom="0.472222222222222" header="0" footer="0"/>
  <pageSetup paperSize="9" scale="73" pageOrder="overThenDown" orientation="landscape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  <pageSetUpPr fitToPage="1"/>
  </sheetPr>
  <dimension ref="A1:U888"/>
  <sheetViews>
    <sheetView showGridLines="0" view="pageBreakPreview" zoomScaleNormal="100" workbookViewId="0">
      <selection activeCell="A18" sqref="A18:E18"/>
    </sheetView>
  </sheetViews>
  <sheetFormatPr defaultColWidth="12.8849557522124" defaultRowHeight="15" customHeight="1"/>
  <cols>
    <col min="1" max="1" width="4.66371681415929" style="468" customWidth="1"/>
    <col min="2" max="2" width="8.09734513274336" style="468" customWidth="1"/>
    <col min="3" max="3" width="18.5221238938053" style="468" customWidth="1"/>
    <col min="4" max="4" width="23.3362831858407" style="468" customWidth="1"/>
    <col min="5" max="5" width="14.9469026548673" style="468" customWidth="1"/>
    <col min="6" max="6" width="35.9823008849558" style="469" customWidth="1"/>
    <col min="7" max="7" width="10.3362831858407" style="470" customWidth="1"/>
    <col min="8" max="8" width="10" style="470" hidden="1" customWidth="1"/>
    <col min="9" max="14" width="10" style="471" customWidth="1"/>
    <col min="15" max="15" width="6.44247787610619" style="468" customWidth="1"/>
    <col min="16" max="18" width="9.88495575221239" style="468" customWidth="1"/>
    <col min="19" max="19" width="6.33628318584071" style="468" customWidth="1"/>
    <col min="20" max="20" width="9.88495575221239" style="468" customWidth="1"/>
    <col min="21" max="22" width="9.66371681415929" style="468" customWidth="1"/>
    <col min="23" max="23" width="7.55752212389381" style="468" customWidth="1"/>
    <col min="24" max="24" width="11.5575221238938" style="468" customWidth="1"/>
    <col min="25" max="25" width="32.6637168141593" style="468" customWidth="1"/>
    <col min="26" max="27" width="13.6637168141593" style="468" customWidth="1"/>
    <col min="28" max="16384" width="12.8849557522124" style="468"/>
  </cols>
  <sheetData>
    <row r="1" ht="30" customHeight="1" spans="1:14">
      <c r="A1" s="472" t="s">
        <v>10</v>
      </c>
      <c r="B1" s="473"/>
      <c r="C1" s="473"/>
      <c r="D1" s="473"/>
      <c r="E1" s="473"/>
      <c r="F1" s="474"/>
      <c r="G1" s="475"/>
      <c r="H1" s="476"/>
      <c r="I1" s="546"/>
      <c r="J1" s="547"/>
      <c r="K1" s="547"/>
      <c r="L1" s="547"/>
      <c r="M1" s="547"/>
      <c r="N1" s="548"/>
    </row>
    <row r="2" ht="16.2" customHeight="1" spans="1:14">
      <c r="A2" s="477" t="s">
        <v>11</v>
      </c>
      <c r="B2" s="478"/>
      <c r="C2" s="479" t="s">
        <v>12</v>
      </c>
      <c r="D2" s="480" t="s">
        <v>13</v>
      </c>
      <c r="E2" s="481" t="s">
        <v>14</v>
      </c>
      <c r="F2" s="482"/>
      <c r="G2" s="483"/>
      <c r="H2" s="484"/>
      <c r="I2" s="549"/>
      <c r="J2" s="549"/>
      <c r="K2" s="549"/>
      <c r="L2" s="549"/>
      <c r="M2" s="549"/>
      <c r="N2" s="550"/>
    </row>
    <row r="3" ht="16.2" customHeight="1" spans="1:14">
      <c r="A3" s="485" t="s">
        <v>15</v>
      </c>
      <c r="B3" s="486"/>
      <c r="C3" s="487"/>
      <c r="D3" s="488" t="s">
        <v>16</v>
      </c>
      <c r="E3" s="489"/>
      <c r="F3" s="490"/>
      <c r="G3" s="491"/>
      <c r="H3" s="484"/>
      <c r="I3" s="551"/>
      <c r="J3" s="551"/>
      <c r="K3" s="551"/>
      <c r="L3" s="551"/>
      <c r="M3" s="551"/>
      <c r="N3" s="552"/>
    </row>
    <row r="4" ht="16.2" customHeight="1" spans="1:14">
      <c r="A4" s="485" t="s">
        <v>17</v>
      </c>
      <c r="B4" s="486"/>
      <c r="C4" s="487"/>
      <c r="D4" s="488" t="s">
        <v>18</v>
      </c>
      <c r="E4" s="489" t="s">
        <v>19</v>
      </c>
      <c r="F4" s="490"/>
      <c r="G4" s="491"/>
      <c r="H4" s="484"/>
      <c r="I4" s="551"/>
      <c r="J4" s="551"/>
      <c r="K4" s="551"/>
      <c r="L4" s="551"/>
      <c r="M4" s="551"/>
      <c r="N4" s="552"/>
    </row>
    <row r="5" ht="16.2" customHeight="1" spans="1:14">
      <c r="A5" s="485" t="s">
        <v>20</v>
      </c>
      <c r="B5" s="486"/>
      <c r="C5" s="487"/>
      <c r="D5" s="488" t="s">
        <v>8</v>
      </c>
      <c r="E5" s="489" t="s">
        <v>21</v>
      </c>
      <c r="F5" s="490"/>
      <c r="G5" s="491"/>
      <c r="H5" s="492"/>
      <c r="I5" s="553"/>
      <c r="J5" s="553"/>
      <c r="K5" s="553"/>
      <c r="L5" s="553"/>
      <c r="M5" s="553"/>
      <c r="N5" s="554"/>
    </row>
    <row r="6" ht="16.2" customHeight="1" spans="1:14">
      <c r="A6" s="485" t="s">
        <v>22</v>
      </c>
      <c r="B6" s="486"/>
      <c r="C6" s="487" t="s">
        <v>23</v>
      </c>
      <c r="D6" s="488" t="s">
        <v>24</v>
      </c>
      <c r="E6" s="489" t="s">
        <v>25</v>
      </c>
      <c r="F6" s="490"/>
      <c r="G6" s="491"/>
      <c r="H6" s="493"/>
      <c r="I6" s="555"/>
      <c r="J6" s="555"/>
      <c r="K6" s="555"/>
      <c r="L6" s="555"/>
      <c r="M6" s="555"/>
      <c r="N6" s="556"/>
    </row>
    <row r="7" ht="16.2" customHeight="1" spans="1:14">
      <c r="A7" s="494" t="s">
        <v>26</v>
      </c>
      <c r="B7" s="495"/>
      <c r="C7" s="495"/>
      <c r="D7" s="495"/>
      <c r="E7" s="496"/>
      <c r="F7" s="497"/>
      <c r="G7" s="498" t="s">
        <v>27</v>
      </c>
      <c r="H7" s="499" t="s">
        <v>28</v>
      </c>
      <c r="I7" s="557" t="s">
        <v>29</v>
      </c>
      <c r="J7" s="558" t="s">
        <v>30</v>
      </c>
      <c r="K7" s="559" t="s">
        <v>31</v>
      </c>
      <c r="L7" s="557" t="s">
        <v>32</v>
      </c>
      <c r="M7" s="557" t="s">
        <v>33</v>
      </c>
      <c r="N7" s="560" t="s">
        <v>34</v>
      </c>
    </row>
    <row r="8" customHeight="1" spans="1:14">
      <c r="A8" s="500"/>
      <c r="B8" s="501"/>
      <c r="C8" s="501"/>
      <c r="D8" s="501"/>
      <c r="E8" s="502"/>
      <c r="F8" s="503"/>
      <c r="G8" s="504"/>
      <c r="H8" s="505"/>
      <c r="I8" s="561"/>
      <c r="J8" s="561"/>
      <c r="K8" s="561"/>
      <c r="L8" s="561"/>
      <c r="M8" s="561"/>
      <c r="N8" s="562"/>
    </row>
    <row r="9" ht="25" customHeight="1" spans="1:14">
      <c r="A9" s="506" t="s">
        <v>35</v>
      </c>
      <c r="B9" s="507"/>
      <c r="C9" s="507"/>
      <c r="D9" s="507"/>
      <c r="E9" s="508"/>
      <c r="F9" s="509" t="s">
        <v>36</v>
      </c>
      <c r="G9" s="510">
        <v>0.5</v>
      </c>
      <c r="H9" s="511"/>
      <c r="I9" s="563">
        <f>'XS-XXL'!I9*2.54</f>
        <v>138.43</v>
      </c>
      <c r="J9" s="563">
        <f>'XS-XXL'!J9*2.54</f>
        <v>139.7</v>
      </c>
      <c r="K9" s="563">
        <f>'XS-XXL'!K9*2.54</f>
        <v>140.97</v>
      </c>
      <c r="L9" s="563">
        <f>'XS-XXL'!L9*2.54</f>
        <v>142.24</v>
      </c>
      <c r="M9" s="563">
        <f>'XS-XXL'!M9*2.54</f>
        <v>142.24</v>
      </c>
      <c r="N9" s="563">
        <f>'XS-XXL'!N9*2.54</f>
        <v>142.24</v>
      </c>
    </row>
    <row r="10" ht="25" customHeight="1" spans="1:14">
      <c r="A10" s="512" t="s">
        <v>37</v>
      </c>
      <c r="B10" s="513"/>
      <c r="C10" s="513"/>
      <c r="D10" s="513"/>
      <c r="E10" s="514"/>
      <c r="F10" s="515" t="s">
        <v>38</v>
      </c>
      <c r="G10" s="510">
        <v>0.5</v>
      </c>
      <c r="H10" s="511"/>
      <c r="I10" s="563">
        <f>'XS-XXL'!I10*2.54</f>
        <v>118.11</v>
      </c>
      <c r="J10" s="563">
        <f>'XS-XXL'!J10*2.54</f>
        <v>119.38</v>
      </c>
      <c r="K10" s="563">
        <f>'XS-XXL'!K10*2.54</f>
        <v>120.65</v>
      </c>
      <c r="L10" s="563">
        <f>'XS-XXL'!L10*2.54</f>
        <v>121.92</v>
      </c>
      <c r="M10" s="563">
        <f>'XS-XXL'!M10*2.54</f>
        <v>121.92</v>
      </c>
      <c r="N10" s="563">
        <f>'XS-XXL'!N10*2.54</f>
        <v>121.92</v>
      </c>
    </row>
    <row r="11" ht="25" customHeight="1" spans="1:14">
      <c r="A11" s="512" t="s">
        <v>39</v>
      </c>
      <c r="B11" s="513"/>
      <c r="C11" s="513"/>
      <c r="D11" s="513"/>
      <c r="E11" s="514"/>
      <c r="F11" s="515" t="s">
        <v>40</v>
      </c>
      <c r="G11" s="510">
        <v>0.5</v>
      </c>
      <c r="H11" s="511"/>
      <c r="I11" s="563">
        <f>'XS-XXL'!I11*2.54</f>
        <v>68.58</v>
      </c>
      <c r="J11" s="563">
        <f>'XS-XXL'!J11*2.54</f>
        <v>69.215</v>
      </c>
      <c r="K11" s="563">
        <f>'XS-XXL'!K11*2.54</f>
        <v>69.85</v>
      </c>
      <c r="L11" s="563">
        <f>'XS-XXL'!L11*2.54</f>
        <v>70.485</v>
      </c>
      <c r="M11" s="563">
        <f>'XS-XXL'!M11*2.54</f>
        <v>70.485</v>
      </c>
      <c r="N11" s="563">
        <f>'XS-XXL'!N11*2.54</f>
        <v>70.485</v>
      </c>
    </row>
    <row r="12" ht="25" customHeight="1" spans="1:14">
      <c r="A12" s="512" t="s">
        <v>41</v>
      </c>
      <c r="B12" s="513"/>
      <c r="C12" s="513"/>
      <c r="D12" s="513"/>
      <c r="E12" s="514"/>
      <c r="F12" s="516" t="s">
        <v>42</v>
      </c>
      <c r="G12" s="517">
        <v>44930</v>
      </c>
      <c r="H12" s="511"/>
      <c r="I12" s="563">
        <f>'XS-XXL'!I12*2.54</f>
        <v>48.895</v>
      </c>
      <c r="J12" s="563">
        <f>'XS-XXL'!J12*2.54</f>
        <v>49.53</v>
      </c>
      <c r="K12" s="563">
        <f>'XS-XXL'!K12*2.54</f>
        <v>50.165</v>
      </c>
      <c r="L12" s="563">
        <f>'XS-XXL'!L12*2.54</f>
        <v>50.8</v>
      </c>
      <c r="M12" s="563">
        <f>'XS-XXL'!M12*2.54</f>
        <v>50.8</v>
      </c>
      <c r="N12" s="563">
        <f>'XS-XXL'!N12*2.54</f>
        <v>50.8</v>
      </c>
    </row>
    <row r="13" ht="25" customHeight="1" spans="1:14">
      <c r="A13" s="512" t="s">
        <v>43</v>
      </c>
      <c r="B13" s="513"/>
      <c r="C13" s="513"/>
      <c r="D13" s="513"/>
      <c r="E13" s="514"/>
      <c r="F13" s="516" t="s">
        <v>44</v>
      </c>
      <c r="G13" s="517">
        <v>44930</v>
      </c>
      <c r="H13" s="511"/>
      <c r="I13" s="563">
        <f>'XS-XXL'!I13*2.54</f>
        <v>68.58</v>
      </c>
      <c r="J13" s="563">
        <f>'XS-XXL'!J13*2.54</f>
        <v>69.215</v>
      </c>
      <c r="K13" s="563">
        <f>'XS-XXL'!K13*2.54</f>
        <v>69.85</v>
      </c>
      <c r="L13" s="563">
        <f>'XS-XXL'!L13*2.54</f>
        <v>70.485</v>
      </c>
      <c r="M13" s="563">
        <f>'XS-XXL'!M13*2.54</f>
        <v>70.485</v>
      </c>
      <c r="N13" s="563">
        <f>'XS-XXL'!N13*2.54</f>
        <v>70.485</v>
      </c>
    </row>
    <row r="14" ht="25" customHeight="1" spans="1:14">
      <c r="A14" s="512" t="s">
        <v>45</v>
      </c>
      <c r="B14" s="513"/>
      <c r="C14" s="513"/>
      <c r="D14" s="513"/>
      <c r="E14" s="514"/>
      <c r="F14" s="516" t="s">
        <v>46</v>
      </c>
      <c r="G14" s="517">
        <v>44930</v>
      </c>
      <c r="H14" s="511"/>
      <c r="I14" s="563">
        <f>'XS-XXL'!I14*2.54</f>
        <v>48.895</v>
      </c>
      <c r="J14" s="563">
        <f>'XS-XXL'!J14*2.54</f>
        <v>49.53</v>
      </c>
      <c r="K14" s="563">
        <f>'XS-XXL'!K14*2.54</f>
        <v>50.165</v>
      </c>
      <c r="L14" s="563">
        <f>'XS-XXL'!L14*2.54</f>
        <v>50.8</v>
      </c>
      <c r="M14" s="563">
        <f>'XS-XXL'!M14*2.54</f>
        <v>50.8</v>
      </c>
      <c r="N14" s="563">
        <f>'XS-XXL'!N14*2.54</f>
        <v>50.8</v>
      </c>
    </row>
    <row r="15" ht="25" customHeight="1" spans="1:14">
      <c r="A15" s="518" t="s">
        <v>47</v>
      </c>
      <c r="B15" s="519"/>
      <c r="C15" s="519"/>
      <c r="D15" s="519"/>
      <c r="E15" s="519"/>
      <c r="F15" s="520"/>
      <c r="G15" s="521"/>
      <c r="H15" s="521"/>
      <c r="I15" s="564"/>
      <c r="J15" s="564"/>
      <c r="K15" s="564"/>
      <c r="L15" s="564"/>
      <c r="M15" s="564"/>
      <c r="N15" s="564"/>
    </row>
    <row r="16" ht="25" customHeight="1" spans="1:14">
      <c r="A16" s="512" t="s">
        <v>48</v>
      </c>
      <c r="B16" s="513"/>
      <c r="C16" s="513"/>
      <c r="D16" s="513"/>
      <c r="E16" s="514"/>
      <c r="F16" s="515" t="s">
        <v>49</v>
      </c>
      <c r="G16" s="510">
        <v>0.5</v>
      </c>
      <c r="H16" s="511"/>
      <c r="I16" s="565">
        <f>'XS-XXL'!I16*2.54</f>
        <v>76.2</v>
      </c>
      <c r="J16" s="565">
        <f>'XS-XXL'!J16*2.54</f>
        <v>81.28</v>
      </c>
      <c r="K16" s="565">
        <f>'XS-XXL'!K16*2.54</f>
        <v>86.36</v>
      </c>
      <c r="L16" s="565">
        <f>'XS-XXL'!L16*2.54</f>
        <v>92.71</v>
      </c>
      <c r="M16" s="565">
        <f>'XS-XXL'!M16*2.54</f>
        <v>97.79</v>
      </c>
      <c r="N16" s="565">
        <f>'XS-XXL'!N16*2.54</f>
        <v>102.87</v>
      </c>
    </row>
    <row r="17" ht="25" customHeight="1" spans="1:14">
      <c r="A17" s="512" t="s">
        <v>50</v>
      </c>
      <c r="B17" s="513"/>
      <c r="C17" s="513"/>
      <c r="D17" s="513"/>
      <c r="E17" s="514"/>
      <c r="F17" s="515" t="s">
        <v>51</v>
      </c>
      <c r="G17" s="522">
        <v>0.5</v>
      </c>
      <c r="H17" s="523"/>
      <c r="I17" s="565">
        <f>'XS-XXL'!I17*2.54</f>
        <v>73.66</v>
      </c>
      <c r="J17" s="565">
        <f>'XS-XXL'!J17*2.54</f>
        <v>78.74</v>
      </c>
      <c r="K17" s="565">
        <f>'XS-XXL'!K17*2.54</f>
        <v>83.82</v>
      </c>
      <c r="L17" s="565">
        <f>'XS-XXL'!L17*2.54</f>
        <v>90.17</v>
      </c>
      <c r="M17" s="565">
        <f>'XS-XXL'!M17*2.54</f>
        <v>95.25</v>
      </c>
      <c r="N17" s="565">
        <f>'XS-XXL'!N17*2.54</f>
        <v>100.33</v>
      </c>
    </row>
    <row r="18" ht="25" customHeight="1" spans="1:14">
      <c r="A18" s="512" t="s">
        <v>52</v>
      </c>
      <c r="B18" s="513"/>
      <c r="C18" s="513"/>
      <c r="D18" s="513"/>
      <c r="E18" s="514"/>
      <c r="F18" s="515" t="s">
        <v>53</v>
      </c>
      <c r="G18" s="522">
        <v>0.5</v>
      </c>
      <c r="H18" s="511"/>
      <c r="I18" s="565">
        <f>'XS-XXL'!I18*2.54</f>
        <v>88.9</v>
      </c>
      <c r="J18" s="565">
        <f>'XS-XXL'!J18*2.54</f>
        <v>93.98</v>
      </c>
      <c r="K18" s="565">
        <f>'XS-XXL'!K18*2.54</f>
        <v>99.06</v>
      </c>
      <c r="L18" s="565">
        <f>'XS-XXL'!L18*2.54</f>
        <v>105.41</v>
      </c>
      <c r="M18" s="565">
        <f>'XS-XXL'!M18*2.54</f>
        <v>110.49</v>
      </c>
      <c r="N18" s="565">
        <f>'XS-XXL'!N18*2.54</f>
        <v>115.57</v>
      </c>
    </row>
    <row r="19" ht="25" customHeight="1" spans="1:14">
      <c r="A19" s="512" t="s">
        <v>54</v>
      </c>
      <c r="B19" s="513"/>
      <c r="C19" s="513"/>
      <c r="D19" s="513"/>
      <c r="E19" s="514"/>
      <c r="F19" s="515" t="s">
        <v>55</v>
      </c>
      <c r="G19" s="522">
        <v>0.5</v>
      </c>
      <c r="H19" s="511"/>
      <c r="I19" s="565">
        <f>'XS-XXL'!I19*2.54</f>
        <v>309.88</v>
      </c>
      <c r="J19" s="565">
        <f>'XS-XXL'!J19*2.54</f>
        <v>314.96</v>
      </c>
      <c r="K19" s="565">
        <f>'XS-XXL'!K19*2.54</f>
        <v>320.04</v>
      </c>
      <c r="L19" s="565">
        <f>'XS-XXL'!L19*2.54</f>
        <v>326.39</v>
      </c>
      <c r="M19" s="565">
        <f>'XS-XXL'!M19*2.54</f>
        <v>331.47</v>
      </c>
      <c r="N19" s="565">
        <f>'XS-XXL'!N19*2.54</f>
        <v>336.55</v>
      </c>
    </row>
    <row r="20" ht="25" customHeight="1" spans="1:14">
      <c r="A20" s="512" t="s">
        <v>56</v>
      </c>
      <c r="B20" s="513"/>
      <c r="C20" s="513"/>
      <c r="D20" s="513"/>
      <c r="E20" s="514"/>
      <c r="F20" s="515" t="s">
        <v>57</v>
      </c>
      <c r="G20" s="522">
        <v>0.5</v>
      </c>
      <c r="H20" s="511"/>
      <c r="I20" s="565">
        <f>'XS-XXL'!I20*2.54</f>
        <v>259.08</v>
      </c>
      <c r="J20" s="565">
        <f>'XS-XXL'!J20*2.54</f>
        <v>264.16</v>
      </c>
      <c r="K20" s="565">
        <f>'XS-XXL'!K20*2.54</f>
        <v>269.24</v>
      </c>
      <c r="L20" s="565">
        <f>'XS-XXL'!L20*2.54</f>
        <v>275.59</v>
      </c>
      <c r="M20" s="565">
        <f>'XS-XXL'!M20*2.54</f>
        <v>280.67</v>
      </c>
      <c r="N20" s="565">
        <f>'XS-XXL'!N20*2.54</f>
        <v>285.75</v>
      </c>
    </row>
    <row r="21" ht="25" customHeight="1" spans="1:14">
      <c r="A21" s="524"/>
      <c r="B21" s="525"/>
      <c r="C21" s="525"/>
      <c r="D21" s="525"/>
      <c r="E21" s="525"/>
      <c r="F21" s="526"/>
      <c r="G21" s="527"/>
      <c r="H21" s="527"/>
      <c r="I21" s="566"/>
      <c r="J21" s="566"/>
      <c r="K21" s="566"/>
      <c r="L21" s="566"/>
      <c r="M21" s="566"/>
      <c r="N21" s="566"/>
    </row>
    <row r="22" ht="25" customHeight="1" spans="1:14">
      <c r="A22" s="528" t="s">
        <v>58</v>
      </c>
      <c r="B22" s="529"/>
      <c r="C22" s="529"/>
      <c r="D22" s="529"/>
      <c r="E22" s="530"/>
      <c r="F22" s="515" t="s">
        <v>59</v>
      </c>
      <c r="G22" s="522">
        <v>0.25</v>
      </c>
      <c r="H22" s="511"/>
      <c r="I22" s="565">
        <f>'XS-XXL'!I22*2.54</f>
        <v>21.59</v>
      </c>
      <c r="J22" s="565">
        <f>'XS-XXL'!J22*2.54</f>
        <v>22.225</v>
      </c>
      <c r="K22" s="565">
        <f>'XS-XXL'!K22*2.54</f>
        <v>22.86</v>
      </c>
      <c r="L22" s="565">
        <f>'XS-XXL'!L22*2.54</f>
        <v>23.495</v>
      </c>
      <c r="M22" s="565">
        <f>'XS-XXL'!M22*2.54</f>
        <v>24.13</v>
      </c>
      <c r="N22" s="565">
        <f>'XS-XXL'!N22*2.54</f>
        <v>24.765</v>
      </c>
    </row>
    <row r="23" ht="25" customHeight="1" spans="1:14">
      <c r="A23" s="524" t="s">
        <v>60</v>
      </c>
      <c r="B23" s="525"/>
      <c r="C23" s="525"/>
      <c r="D23" s="525"/>
      <c r="E23" s="525"/>
      <c r="F23" s="526"/>
      <c r="G23" s="527"/>
      <c r="H23" s="527"/>
      <c r="I23" s="566"/>
      <c r="J23" s="566"/>
      <c r="K23" s="566"/>
      <c r="L23" s="566"/>
      <c r="M23" s="566"/>
      <c r="N23" s="566"/>
    </row>
    <row r="24" ht="25" customHeight="1" spans="1:14">
      <c r="A24" s="528" t="s">
        <v>61</v>
      </c>
      <c r="B24" s="529"/>
      <c r="C24" s="529"/>
      <c r="D24" s="529"/>
      <c r="E24" s="530"/>
      <c r="F24" s="516" t="s">
        <v>62</v>
      </c>
      <c r="G24" s="531">
        <v>0.125</v>
      </c>
      <c r="H24" s="523"/>
      <c r="I24" s="567">
        <f>'XS-XXL'!I24*2.54</f>
        <v>47.625</v>
      </c>
      <c r="J24" s="567">
        <f>'XS-XXL'!J24*2.54</f>
        <v>48.26</v>
      </c>
      <c r="K24" s="567">
        <f>'XS-XXL'!K24*2.54</f>
        <v>48.895</v>
      </c>
      <c r="L24" s="567">
        <f>'XS-XXL'!L24*2.54</f>
        <v>49.53</v>
      </c>
      <c r="M24" s="567">
        <f>'XS-XXL'!M24*2.54</f>
        <v>49.53</v>
      </c>
      <c r="N24" s="567">
        <f>'XS-XXL'!N24*2.54</f>
        <v>49.53</v>
      </c>
    </row>
    <row r="25" ht="25" customHeight="1" spans="1:14">
      <c r="A25" s="512" t="s">
        <v>63</v>
      </c>
      <c r="B25" s="513"/>
      <c r="C25" s="513"/>
      <c r="D25" s="513"/>
      <c r="E25" s="514"/>
      <c r="F25" s="516" t="s">
        <v>64</v>
      </c>
      <c r="G25" s="531">
        <v>0.125</v>
      </c>
      <c r="H25" s="523"/>
      <c r="I25" s="567">
        <f>'XS-XXL'!I25*2.54</f>
        <v>69.215</v>
      </c>
      <c r="J25" s="567">
        <f>'XS-XXL'!J25*2.54</f>
        <v>69.85</v>
      </c>
      <c r="K25" s="567">
        <f>'XS-XXL'!K25*2.54</f>
        <v>70.485</v>
      </c>
      <c r="L25" s="567">
        <f>'XS-XXL'!L25*2.54</f>
        <v>71.12</v>
      </c>
      <c r="M25" s="567">
        <f>'XS-XXL'!M25*2.54</f>
        <v>71.12</v>
      </c>
      <c r="N25" s="567">
        <f>'XS-XXL'!N25*2.54</f>
        <v>71.12</v>
      </c>
    </row>
    <row r="26" ht="25" customHeight="1" spans="1:14">
      <c r="A26" s="512" t="s">
        <v>65</v>
      </c>
      <c r="B26" s="513"/>
      <c r="C26" s="513"/>
      <c r="D26" s="513"/>
      <c r="E26" s="514"/>
      <c r="F26" s="516" t="s">
        <v>66</v>
      </c>
      <c r="G26" s="532">
        <v>0.125</v>
      </c>
      <c r="H26" s="523"/>
      <c r="I26" s="567">
        <f>'XS-XXL'!I26*2.54</f>
        <v>7.9375</v>
      </c>
      <c r="J26" s="567">
        <f>'XS-XXL'!J26*2.54</f>
        <v>8.255</v>
      </c>
      <c r="K26" s="567">
        <f>'XS-XXL'!K26*2.54</f>
        <v>8.5725</v>
      </c>
      <c r="L26" s="567">
        <f>'XS-XXL'!L26*2.54</f>
        <v>8.89</v>
      </c>
      <c r="M26" s="567">
        <f>'XS-XXL'!M26*2.54</f>
        <v>9.2075</v>
      </c>
      <c r="N26" s="567">
        <f>'XS-XXL'!N26*2.54</f>
        <v>9.525</v>
      </c>
    </row>
    <row r="27" ht="25" customHeight="1" spans="1:14">
      <c r="A27" s="512" t="s">
        <v>67</v>
      </c>
      <c r="B27" s="513"/>
      <c r="C27" s="513"/>
      <c r="D27" s="513"/>
      <c r="E27" s="514"/>
      <c r="F27" s="515" t="s">
        <v>68</v>
      </c>
      <c r="G27" s="522">
        <v>0.25</v>
      </c>
      <c r="H27" s="523"/>
      <c r="I27" s="567">
        <f>'XS-XXL'!I27*2.54</f>
        <v>10.4775</v>
      </c>
      <c r="J27" s="567">
        <f>'XS-XXL'!J27*2.54</f>
        <v>10.795</v>
      </c>
      <c r="K27" s="567">
        <f>'XS-XXL'!K27*2.54</f>
        <v>11.1125</v>
      </c>
      <c r="L27" s="567">
        <f>'XS-XXL'!L27*2.54</f>
        <v>11.43</v>
      </c>
      <c r="M27" s="567">
        <f>'XS-XXL'!M27*2.54</f>
        <v>11.7475</v>
      </c>
      <c r="N27" s="567">
        <f>'XS-XXL'!N27*2.54</f>
        <v>12.065</v>
      </c>
    </row>
    <row r="28" ht="25" customHeight="1" spans="1:14">
      <c r="A28" s="512" t="s">
        <v>69</v>
      </c>
      <c r="B28" s="513"/>
      <c r="C28" s="513"/>
      <c r="D28" s="513"/>
      <c r="E28" s="514"/>
      <c r="F28" s="533" t="s">
        <v>70</v>
      </c>
      <c r="G28" s="534">
        <v>0</v>
      </c>
      <c r="H28" s="523"/>
      <c r="I28" s="567">
        <f>'XS-XXL'!I28*2.54</f>
        <v>3.81</v>
      </c>
      <c r="J28" s="567">
        <f>'XS-XXL'!J28*2.54</f>
        <v>3.81</v>
      </c>
      <c r="K28" s="567">
        <f>'XS-XXL'!K28*2.54</f>
        <v>3.81</v>
      </c>
      <c r="L28" s="567">
        <f>'XS-XXL'!L28*2.54</f>
        <v>3.81</v>
      </c>
      <c r="M28" s="567">
        <f>'XS-XXL'!M28*2.54</f>
        <v>3.81</v>
      </c>
      <c r="N28" s="567">
        <f>'XS-XXL'!N28*2.54</f>
        <v>3.81</v>
      </c>
    </row>
    <row r="29" ht="25" customHeight="1" spans="1:14">
      <c r="A29" s="512" t="s">
        <v>71</v>
      </c>
      <c r="B29" s="513"/>
      <c r="C29" s="513"/>
      <c r="D29" s="513"/>
      <c r="E29" s="514"/>
      <c r="F29" s="535" t="s">
        <v>72</v>
      </c>
      <c r="G29" s="536">
        <v>0.25</v>
      </c>
      <c r="H29" s="523"/>
      <c r="I29" s="567">
        <f>'XS-XXL'!I29*2.54</f>
        <v>74.93</v>
      </c>
      <c r="J29" s="567">
        <f>'XS-XXL'!J29*2.54</f>
        <v>75.565</v>
      </c>
      <c r="K29" s="567">
        <f>'XS-XXL'!K29*2.54</f>
        <v>76.2</v>
      </c>
      <c r="L29" s="567">
        <f>'XS-XXL'!L29*2.54</f>
        <v>76.835</v>
      </c>
      <c r="M29" s="567">
        <f>'XS-XXL'!M29*2.54</f>
        <v>76.835</v>
      </c>
      <c r="N29" s="567">
        <f>'XS-XXL'!N29*2.54</f>
        <v>76.835</v>
      </c>
    </row>
    <row r="30" ht="25" customHeight="1" spans="1:14">
      <c r="A30" s="537" t="s">
        <v>73</v>
      </c>
      <c r="B30" s="538"/>
      <c r="C30" s="538"/>
      <c r="D30" s="538"/>
      <c r="E30" s="539"/>
      <c r="F30" s="533" t="s">
        <v>74</v>
      </c>
      <c r="G30" s="534">
        <v>0</v>
      </c>
      <c r="H30" s="523"/>
      <c r="I30" s="567">
        <f>'XS-XXL'!I30*2.54</f>
        <v>0.3175</v>
      </c>
      <c r="J30" s="567">
        <f>'XS-XXL'!J30*2.54</f>
        <v>0.3175</v>
      </c>
      <c r="K30" s="567">
        <f>'XS-XXL'!K30*2.54</f>
        <v>0.3175</v>
      </c>
      <c r="L30" s="567">
        <f>'XS-XXL'!L30*2.54</f>
        <v>0.3175</v>
      </c>
      <c r="M30" s="567">
        <f>'XS-XXL'!M30*2.54</f>
        <v>0.3175</v>
      </c>
      <c r="N30" s="567">
        <f>'XS-XXL'!N30*2.54</f>
        <v>0.3175</v>
      </c>
    </row>
    <row r="31" ht="25" customHeight="1" spans="1:14">
      <c r="A31" s="540"/>
      <c r="B31" s="541"/>
      <c r="C31" s="541"/>
      <c r="D31" s="541"/>
      <c r="E31" s="541"/>
      <c r="F31" s="542" t="s">
        <v>75</v>
      </c>
      <c r="G31" s="543"/>
      <c r="H31" s="543"/>
      <c r="I31" s="567">
        <f>'XS-XXL'!I31*2.54</f>
        <v>33.655</v>
      </c>
      <c r="J31" s="567">
        <f>'XS-XXL'!J31*2.54</f>
        <v>34.6075</v>
      </c>
      <c r="K31" s="567">
        <f>'XS-XXL'!K31*2.54</f>
        <v>35.8775</v>
      </c>
      <c r="L31" s="567">
        <f>'XS-XXL'!L31*2.54</f>
        <v>37.1475</v>
      </c>
      <c r="M31" s="567">
        <f>'XS-XXL'!M31*2.54</f>
        <v>38.1</v>
      </c>
      <c r="N31" s="567">
        <f>'XS-XXL'!N31*2.54</f>
        <v>38.4175</v>
      </c>
    </row>
    <row r="32" ht="25" customHeight="1" spans="1:14">
      <c r="A32" s="544"/>
      <c r="B32" s="544"/>
      <c r="C32" s="544"/>
      <c r="D32" s="544"/>
      <c r="E32" s="544"/>
      <c r="F32" s="542" t="s">
        <v>76</v>
      </c>
      <c r="G32" s="545"/>
      <c r="H32" s="545"/>
      <c r="I32" s="567">
        <f>'XS-XXL'!I32*2.54</f>
        <v>38.735</v>
      </c>
      <c r="J32" s="567">
        <f>'XS-XXL'!J32*2.54</f>
        <v>40.9575</v>
      </c>
      <c r="K32" s="567">
        <f>'XS-XXL'!K32*2.54</f>
        <v>42.8625</v>
      </c>
      <c r="L32" s="567">
        <f>'XS-XXL'!L32*2.54</f>
        <v>45.72</v>
      </c>
      <c r="M32" s="567">
        <f>'XS-XXL'!M32*2.54</f>
        <v>48.26</v>
      </c>
      <c r="N32" s="567">
        <f>'XS-XXL'!N32*2.54</f>
        <v>49.8475</v>
      </c>
    </row>
    <row r="33" ht="16.2" customHeight="1"/>
    <row r="34" ht="16.2" customHeight="1"/>
    <row r="35" ht="16.2" customHeight="1"/>
    <row r="36" ht="16.2" customHeight="1"/>
    <row r="37" ht="16.2" customHeight="1"/>
    <row r="38" ht="16.2" customHeight="1"/>
    <row r="39" ht="16.2" customHeight="1"/>
    <row r="40" ht="16.2" customHeight="1"/>
    <row r="41" ht="16.2" customHeight="1"/>
    <row r="42" ht="16.2" customHeight="1"/>
    <row r="43" ht="16.2" customHeight="1"/>
    <row r="44" ht="16.2" customHeight="1"/>
    <row r="45" ht="16.2" customHeight="1"/>
    <row r="46" ht="16.2" customHeight="1"/>
    <row r="47" ht="16.2" customHeight="1"/>
    <row r="48" ht="16.2" customHeight="1"/>
    <row r="49" ht="16.2" customHeight="1"/>
    <row r="50" ht="16.2" customHeight="1"/>
    <row r="51" ht="16.2" customHeight="1"/>
    <row r="52" ht="16.2" customHeight="1"/>
    <row r="53" ht="16.2" customHeight="1"/>
    <row r="54" ht="16.2" customHeight="1"/>
    <row r="55" ht="16.2" customHeight="1"/>
    <row r="56" ht="16.2" customHeight="1"/>
    <row r="57" ht="16.2" customHeight="1"/>
    <row r="58" ht="16.2" customHeight="1"/>
    <row r="59" ht="16.2" customHeight="1"/>
    <row r="60" ht="16.2" customHeight="1"/>
    <row r="61" ht="16.2" customHeight="1"/>
    <row r="62" ht="16.2" customHeight="1"/>
    <row r="63" ht="16.2" customHeight="1"/>
    <row r="64" ht="16.2" customHeight="1"/>
    <row r="65" ht="16.2" customHeight="1"/>
    <row r="66" ht="16.2" customHeight="1"/>
    <row r="67" ht="16.2" customHeight="1"/>
    <row r="68" ht="16.2" customHeight="1"/>
    <row r="69" ht="16.2" customHeight="1"/>
    <row r="70" ht="16.2" customHeight="1"/>
    <row r="71" ht="16.2" customHeight="1"/>
    <row r="72" ht="16.2" customHeight="1"/>
    <row r="73" ht="16.2" customHeight="1"/>
    <row r="74" ht="16.2" customHeight="1"/>
    <row r="75" ht="16.2" customHeight="1"/>
    <row r="76" ht="16.2" customHeight="1"/>
    <row r="77" ht="16.2" customHeight="1"/>
    <row r="78" ht="16.2" customHeight="1"/>
    <row r="79" ht="16.2" customHeight="1"/>
    <row r="80" ht="16.2" customHeight="1"/>
    <row r="81" ht="16.2" customHeight="1"/>
    <row r="82" ht="16.2" customHeight="1"/>
    <row r="83" ht="16.2" customHeight="1"/>
    <row r="84" ht="16.2" customHeight="1"/>
    <row r="85" ht="16.2" customHeight="1"/>
    <row r="86" ht="16.2" customHeight="1"/>
    <row r="87" ht="16.2" customHeight="1"/>
    <row r="88" ht="16.2" customHeight="1"/>
    <row r="89" ht="16.2" customHeight="1"/>
    <row r="90" ht="16.2" customHeight="1"/>
    <row r="91" ht="16.2" customHeight="1"/>
    <row r="92" ht="16.2" customHeight="1"/>
    <row r="93" ht="16.2" customHeight="1"/>
    <row r="94" ht="16.2" customHeight="1"/>
    <row r="95" ht="16.2" customHeight="1"/>
    <row r="96" ht="16.2" customHeight="1"/>
    <row r="97" ht="16.2" customHeight="1"/>
    <row r="98" ht="16.2" customHeight="1"/>
    <row r="99" ht="16.2" customHeight="1"/>
    <row r="100" ht="16.2" customHeight="1"/>
    <row r="101" ht="16.2" customHeight="1"/>
    <row r="102" ht="16.2" customHeight="1"/>
    <row r="103" ht="16.2" customHeight="1"/>
    <row r="104" ht="16.2" customHeight="1"/>
    <row r="105" ht="16.2" customHeight="1"/>
    <row r="106" ht="16.2" customHeight="1"/>
    <row r="107" ht="16.2" customHeight="1"/>
    <row r="108" ht="16.2" customHeight="1"/>
    <row r="109" ht="16.2" customHeight="1"/>
    <row r="110" ht="16.2" customHeight="1"/>
    <row r="111" ht="16.2" customHeight="1"/>
    <row r="112" ht="16.2" customHeight="1"/>
    <row r="113" ht="16.2" customHeight="1"/>
    <row r="114" ht="16.2" customHeight="1"/>
    <row r="115" ht="16.2" customHeight="1"/>
    <row r="116" ht="16.2" customHeight="1"/>
    <row r="117" ht="16.2" customHeight="1"/>
    <row r="118" ht="16.2" customHeight="1"/>
    <row r="119" ht="16.2" customHeight="1"/>
    <row r="120" ht="16.2" customHeight="1"/>
    <row r="121" ht="16.2" customHeight="1"/>
    <row r="122" ht="16.2" customHeight="1"/>
    <row r="123" ht="16.2" customHeight="1"/>
    <row r="124" ht="16.2" customHeight="1"/>
    <row r="125" ht="16.2" customHeight="1"/>
    <row r="126" ht="16.2" customHeight="1"/>
    <row r="127" ht="16.2" customHeight="1"/>
    <row r="128" ht="16.2" customHeight="1"/>
    <row r="129" ht="16.2" customHeight="1"/>
    <row r="130" ht="16.2" customHeight="1"/>
    <row r="131" ht="16.2" customHeight="1"/>
    <row r="132" ht="16.2" customHeight="1"/>
    <row r="133" ht="16.2" customHeight="1"/>
    <row r="134" ht="16.2" customHeight="1"/>
    <row r="135" ht="16.2" customHeight="1"/>
    <row r="136" ht="16.2" customHeight="1"/>
    <row r="137" ht="16.2" customHeight="1"/>
    <row r="138" ht="16.2" customHeight="1"/>
    <row r="139" ht="16.2" customHeight="1"/>
    <row r="140" ht="16.2" customHeight="1"/>
    <row r="141" ht="16.2" customHeight="1"/>
    <row r="142" ht="16.2" customHeight="1"/>
    <row r="143" ht="16.2" customHeight="1"/>
    <row r="144" ht="16.2" customHeight="1"/>
    <row r="145" ht="16.2" customHeight="1"/>
    <row r="146" ht="16.2" customHeight="1"/>
    <row r="147" ht="16.2" customHeight="1"/>
    <row r="148" ht="16.2" customHeight="1"/>
    <row r="149" ht="16.2" customHeight="1"/>
    <row r="150" ht="16.2" customHeight="1"/>
    <row r="151" ht="16.2" customHeight="1"/>
    <row r="152" ht="16.2" customHeight="1"/>
    <row r="153" ht="16.2" customHeight="1"/>
    <row r="154" ht="16.2" customHeight="1"/>
    <row r="155" ht="16.2" customHeight="1"/>
    <row r="156" ht="16.2" customHeight="1"/>
    <row r="157" ht="16.2" customHeight="1"/>
    <row r="158" ht="16.2" customHeight="1"/>
    <row r="159" ht="16.2" customHeight="1"/>
    <row r="160" ht="16.2" customHeight="1"/>
    <row r="161" ht="16.2" customHeight="1"/>
    <row r="162" ht="16.2" customHeight="1"/>
    <row r="163" ht="16.2" customHeight="1"/>
    <row r="164" ht="16.2" customHeight="1"/>
    <row r="165" ht="16.2" customHeight="1"/>
    <row r="166" ht="16.2" customHeight="1"/>
    <row r="167" ht="16.2" customHeight="1"/>
    <row r="168" ht="16.2" customHeight="1"/>
    <row r="169" ht="16.2" customHeight="1"/>
    <row r="170" ht="16.2" customHeight="1"/>
    <row r="171" ht="16.2" customHeight="1"/>
    <row r="172" ht="16.2" customHeight="1"/>
    <row r="173" ht="16.2" customHeight="1"/>
    <row r="174" ht="16.2" customHeight="1"/>
    <row r="175" ht="16.2" customHeight="1"/>
    <row r="176" ht="16.2" customHeight="1"/>
    <row r="177" ht="16.2" customHeight="1"/>
    <row r="178" ht="16.2" customHeight="1"/>
    <row r="179" ht="16.2" customHeight="1"/>
    <row r="180" ht="16.2" customHeight="1"/>
    <row r="181" ht="16.2" customHeight="1"/>
    <row r="182" ht="16.2" customHeight="1"/>
    <row r="183" ht="16.2" customHeight="1"/>
    <row r="184" ht="16.2" customHeight="1"/>
    <row r="185" ht="16.2" customHeight="1"/>
    <row r="186" ht="16.2" customHeight="1"/>
    <row r="187" ht="16.2" customHeight="1"/>
    <row r="188" ht="16.2" customHeight="1"/>
    <row r="189" ht="16.2" customHeight="1"/>
    <row r="190" ht="16.2" customHeight="1"/>
    <row r="191" ht="16.2" customHeight="1"/>
    <row r="192" ht="16.2" customHeight="1"/>
    <row r="193" ht="16.2" customHeight="1"/>
    <row r="194" ht="16.2" customHeight="1"/>
    <row r="195" ht="16.2" customHeight="1"/>
    <row r="196" ht="16.2" customHeight="1"/>
    <row r="197" ht="16.2" customHeight="1"/>
    <row r="198" ht="16.2" customHeight="1"/>
    <row r="199" ht="16.2" customHeight="1"/>
    <row r="200" ht="16.2" customHeight="1"/>
    <row r="201" ht="16.2" customHeight="1"/>
    <row r="202" ht="16.2" customHeight="1"/>
    <row r="203" ht="16.2" customHeight="1"/>
    <row r="204" ht="16.2" customHeight="1"/>
    <row r="205" ht="16.2" customHeight="1"/>
    <row r="206" ht="16.2" customHeight="1"/>
    <row r="207" ht="16.2" customHeight="1"/>
    <row r="208" ht="16.2" customHeight="1"/>
    <row r="209" ht="16.2" customHeight="1"/>
    <row r="210" ht="16.2" customHeight="1"/>
    <row r="211" ht="16.2" customHeight="1"/>
    <row r="212" ht="16.2" customHeight="1"/>
    <row r="213" ht="16.2" customHeight="1"/>
    <row r="214" ht="16.2" customHeight="1"/>
    <row r="215" ht="16.2" customHeight="1"/>
    <row r="216" ht="16.2" customHeight="1"/>
    <row r="217" ht="16.2" customHeight="1"/>
    <row r="218" ht="16.2" customHeight="1"/>
    <row r="219" ht="16.2" customHeight="1"/>
    <row r="220" ht="16.2" customHeight="1"/>
    <row r="221" ht="16.2" customHeight="1"/>
    <row r="222" ht="16.2" customHeight="1"/>
    <row r="223" ht="16.2" customHeight="1"/>
    <row r="224" ht="16.2" customHeight="1"/>
    <row r="225" ht="16.2" customHeight="1"/>
    <row r="226" ht="16.2" customHeight="1"/>
    <row r="227" ht="16.2" customHeight="1"/>
    <row r="228" ht="16.2" customHeight="1"/>
    <row r="229" ht="16.2" customHeight="1"/>
    <row r="230" ht="16.2" customHeight="1"/>
    <row r="231" ht="16.2" customHeight="1"/>
    <row r="232" ht="16.2" customHeight="1"/>
    <row r="233" ht="16.2" customHeight="1"/>
    <row r="234" ht="16.2" customHeight="1"/>
    <row r="235" ht="16.2" customHeight="1"/>
    <row r="236" ht="16.2" customHeight="1"/>
    <row r="237" ht="16.2" customHeight="1"/>
    <row r="238" ht="16.2" customHeight="1"/>
    <row r="239" ht="16.2" customHeight="1"/>
    <row r="240" ht="16.2" customHeight="1"/>
    <row r="241" ht="16.2" customHeight="1"/>
    <row r="242" ht="16.2" customHeight="1"/>
    <row r="243" ht="16.2" customHeight="1"/>
    <row r="244" ht="16.2" customHeight="1"/>
    <row r="245" ht="16.2" customHeight="1"/>
    <row r="246" ht="16.2" customHeight="1"/>
    <row r="247" ht="16.2" customHeight="1"/>
    <row r="248" ht="16.2" customHeight="1"/>
    <row r="249" ht="16.2" customHeight="1"/>
    <row r="250" ht="16.2" customHeight="1"/>
    <row r="251" ht="16.2" customHeight="1"/>
    <row r="252" ht="16.2" customHeight="1"/>
    <row r="253" ht="16.2" customHeight="1"/>
    <row r="254" ht="16.2" customHeight="1"/>
    <row r="255" ht="16.2" customHeight="1"/>
    <row r="256" ht="16.2" customHeight="1"/>
    <row r="257" ht="16.2" customHeight="1"/>
    <row r="258" ht="16.2" customHeight="1"/>
    <row r="259" ht="16.2" customHeight="1"/>
    <row r="260" ht="16.2" customHeight="1"/>
    <row r="261" ht="16.2" customHeight="1"/>
    <row r="262" ht="16.2" customHeight="1"/>
    <row r="263" ht="16.2" customHeight="1"/>
    <row r="264" ht="16.2" customHeight="1"/>
    <row r="265" ht="16.2" customHeight="1"/>
    <row r="266" ht="16.2" customHeight="1"/>
    <row r="267" ht="16.2" customHeight="1"/>
    <row r="268" ht="16.2" customHeight="1"/>
    <row r="269" ht="16.2" customHeight="1"/>
    <row r="270" ht="16.2" customHeight="1"/>
    <row r="271" ht="16.2" customHeight="1"/>
    <row r="272" ht="16.2" customHeight="1"/>
    <row r="273" ht="16.2" customHeight="1"/>
    <row r="274" ht="16.2" customHeight="1"/>
    <row r="275" ht="16.2" customHeight="1"/>
    <row r="276" ht="16.2" customHeight="1"/>
    <row r="277" ht="16.2" customHeight="1"/>
    <row r="278" ht="16.2" customHeight="1"/>
    <row r="279" ht="16.2" customHeight="1"/>
    <row r="280" ht="16.2" customHeight="1"/>
    <row r="281" ht="16.2" customHeight="1"/>
    <row r="282" ht="16.2" customHeight="1"/>
    <row r="283" ht="16.2" customHeight="1"/>
    <row r="284" ht="16.2" customHeight="1"/>
    <row r="285" ht="16.2" customHeight="1"/>
    <row r="286" ht="16.2" customHeight="1"/>
    <row r="287" ht="16.2" customHeight="1"/>
    <row r="288" ht="16.2" customHeight="1"/>
    <row r="289" ht="16.2" customHeight="1"/>
    <row r="290" ht="16.2" customHeight="1"/>
    <row r="291" ht="16.2" customHeight="1"/>
    <row r="292" ht="16.2" customHeight="1"/>
    <row r="293" ht="16.2" customHeight="1"/>
    <row r="294" ht="16.2" customHeight="1"/>
    <row r="295" ht="16.2" customHeight="1"/>
    <row r="296" ht="16.2" customHeight="1"/>
    <row r="297" ht="16.2" customHeight="1"/>
    <row r="298" ht="16.2" customHeight="1"/>
    <row r="299" ht="16.2" customHeight="1"/>
    <row r="300" ht="16.2" customHeight="1"/>
    <row r="301" ht="16.2" customHeight="1"/>
    <row r="302" ht="16.2" customHeight="1"/>
    <row r="303" ht="16.2" customHeight="1"/>
    <row r="304" ht="16.2" customHeight="1"/>
    <row r="305" ht="16.2" customHeight="1"/>
    <row r="306" ht="16.2" customHeight="1"/>
    <row r="307" ht="16.2" customHeight="1"/>
    <row r="308" ht="16.2" customHeight="1"/>
    <row r="309" ht="16.2" customHeight="1"/>
    <row r="310" ht="16.2" customHeight="1"/>
    <row r="311" ht="16.2" customHeight="1"/>
    <row r="312" ht="16.2" customHeight="1"/>
    <row r="313" ht="16.2" customHeight="1"/>
    <row r="314" ht="16.2" customHeight="1"/>
    <row r="315" ht="16.2" customHeight="1"/>
    <row r="316" ht="16.2" customHeight="1"/>
    <row r="317" ht="16.2" customHeight="1"/>
    <row r="318" ht="16.2" customHeight="1"/>
    <row r="319" ht="16.2" customHeight="1"/>
    <row r="320" ht="16.2" customHeight="1"/>
    <row r="321" ht="16.2" customHeight="1"/>
    <row r="322" ht="16.2" customHeight="1"/>
    <row r="323" ht="16.2" customHeight="1"/>
    <row r="324" ht="16.2" customHeight="1"/>
    <row r="325" ht="16.2" customHeight="1"/>
    <row r="326" ht="16.2" customHeight="1"/>
    <row r="327" ht="16.2" customHeight="1"/>
    <row r="328" ht="16.2" customHeight="1"/>
    <row r="329" ht="16.2" customHeight="1"/>
    <row r="330" ht="16.2" customHeight="1"/>
    <row r="331" ht="16.2" customHeight="1"/>
    <row r="332" ht="16.2" customHeight="1"/>
    <row r="333" ht="16.2" customHeight="1"/>
    <row r="334" ht="16.2" customHeight="1"/>
    <row r="335" ht="16.2" customHeight="1"/>
    <row r="336" ht="16.2" customHeight="1"/>
    <row r="337" ht="16.2" customHeight="1"/>
    <row r="338" ht="16.2" customHeight="1"/>
    <row r="339" ht="16.2" customHeight="1"/>
    <row r="340" ht="16.2" customHeight="1"/>
    <row r="341" ht="16.2" customHeight="1"/>
    <row r="342" ht="16.2" customHeight="1"/>
    <row r="343" ht="16.2" customHeight="1"/>
    <row r="344" ht="16.2" customHeight="1"/>
    <row r="345" ht="16.2" customHeight="1"/>
    <row r="346" ht="16.2" customHeight="1"/>
    <row r="347" ht="16.2" customHeight="1"/>
    <row r="348" ht="16.2" customHeight="1"/>
    <row r="349" ht="16.2" customHeight="1"/>
    <row r="350" ht="16.2" customHeight="1"/>
    <row r="351" ht="16.2" customHeight="1"/>
    <row r="352" ht="16.2" customHeight="1"/>
    <row r="353" ht="16.2" customHeight="1"/>
    <row r="354" ht="16.2" customHeight="1"/>
    <row r="355" ht="16.2" customHeight="1"/>
    <row r="356" ht="16.2" customHeight="1"/>
    <row r="357" ht="16.2" customHeight="1"/>
    <row r="358" ht="16.2" customHeight="1"/>
    <row r="359" ht="16.2" customHeight="1"/>
    <row r="360" ht="16.2" customHeight="1"/>
    <row r="361" ht="16.2" customHeight="1"/>
    <row r="362" ht="16.2" customHeight="1"/>
    <row r="363" ht="16.2" customHeight="1"/>
    <row r="364" ht="16.2" customHeight="1"/>
    <row r="365" ht="16.2" customHeight="1"/>
    <row r="366" ht="16.2" customHeight="1"/>
    <row r="367" ht="16.2" customHeight="1"/>
    <row r="368" ht="16.2" customHeight="1"/>
    <row r="369" ht="16.2" customHeight="1"/>
    <row r="370" ht="16.2" customHeight="1"/>
    <row r="371" ht="16.2" customHeight="1"/>
    <row r="372" ht="16.2" customHeight="1"/>
    <row r="373" ht="16.2" customHeight="1"/>
    <row r="374" ht="16.2" customHeight="1"/>
    <row r="375" ht="16.2" customHeight="1"/>
    <row r="376" ht="16.2" customHeight="1"/>
    <row r="377" ht="16.2" customHeight="1"/>
    <row r="378" ht="16.2" customHeight="1"/>
    <row r="379" ht="16.2" customHeight="1"/>
    <row r="380" ht="16.2" customHeight="1"/>
    <row r="381" ht="16.2" customHeight="1"/>
    <row r="382" ht="16.2" customHeight="1"/>
    <row r="383" ht="16.2" customHeight="1"/>
    <row r="384" ht="16.2" customHeight="1"/>
    <row r="385" ht="16.2" customHeight="1"/>
    <row r="386" ht="16.2" customHeight="1"/>
    <row r="387" ht="16.2" customHeight="1"/>
    <row r="388" ht="16.2" customHeight="1"/>
    <row r="389" ht="16.2" customHeight="1"/>
    <row r="390" ht="16.2" customHeight="1"/>
    <row r="391" ht="16.2" customHeight="1"/>
    <row r="392" ht="16.2" customHeight="1"/>
    <row r="393" ht="16.2" customHeight="1"/>
    <row r="394" ht="16.2" customHeight="1"/>
    <row r="395" ht="16.2" customHeight="1"/>
    <row r="396" ht="16.2" customHeight="1"/>
    <row r="397" ht="16.2" customHeight="1"/>
    <row r="398" ht="16.2" customHeight="1"/>
    <row r="399" ht="16.2" customHeight="1"/>
    <row r="400" ht="16.2" customHeight="1"/>
    <row r="401" ht="16.2" customHeight="1"/>
    <row r="402" ht="16.2" customHeight="1"/>
    <row r="403" ht="16.2" customHeight="1"/>
    <row r="404" ht="16.2" customHeight="1"/>
    <row r="405" ht="16.2" customHeight="1"/>
    <row r="406" ht="16.2" customHeight="1"/>
    <row r="407" ht="16.2" customHeight="1"/>
    <row r="408" ht="16.2" customHeight="1"/>
    <row r="409" ht="16.2" customHeight="1"/>
    <row r="410" ht="16.2" customHeight="1"/>
    <row r="411" ht="16.2" customHeight="1"/>
    <row r="412" ht="16.2" customHeight="1"/>
    <row r="413" ht="16.2" customHeight="1"/>
    <row r="414" ht="16.2" customHeight="1"/>
    <row r="415" ht="16.2" customHeight="1"/>
    <row r="416" ht="16.2" customHeight="1"/>
    <row r="417" ht="16.2" customHeight="1"/>
    <row r="418" ht="16.2" customHeight="1"/>
    <row r="419" ht="16.2" customHeight="1"/>
    <row r="420" ht="16.2" customHeight="1"/>
    <row r="421" ht="16.2" customHeight="1"/>
    <row r="422" ht="16.2" customHeight="1"/>
    <row r="423" ht="16.2" customHeight="1"/>
    <row r="424" ht="16.2" customHeight="1"/>
    <row r="425" ht="16.2" customHeight="1"/>
    <row r="426" ht="16.2" customHeight="1"/>
    <row r="427" ht="16.2" customHeight="1"/>
    <row r="428" ht="16.2" customHeight="1"/>
    <row r="429" ht="16.2" customHeight="1"/>
    <row r="430" ht="16.2" customHeight="1"/>
    <row r="431" ht="16.2" customHeight="1"/>
    <row r="432" ht="16.2" customHeight="1"/>
    <row r="433" ht="16.2" customHeight="1"/>
    <row r="434" ht="16.2" customHeight="1"/>
    <row r="435" ht="16.2" customHeight="1"/>
    <row r="436" ht="16.2" customHeight="1"/>
    <row r="437" ht="16.2" customHeight="1"/>
    <row r="438" ht="16.2" customHeight="1"/>
    <row r="439" ht="16.2" customHeight="1"/>
    <row r="440" ht="16.2" customHeight="1"/>
    <row r="441" ht="16.2" customHeight="1"/>
    <row r="442" ht="16.2" customHeight="1"/>
    <row r="443" ht="16.2" customHeight="1"/>
    <row r="444" ht="16.2" customHeight="1"/>
    <row r="445" ht="16.2" customHeight="1"/>
    <row r="446" ht="16.2" customHeight="1"/>
    <row r="447" ht="16.2" customHeight="1"/>
    <row r="448" ht="16.2" customHeight="1"/>
    <row r="449" ht="16.2" customHeight="1"/>
    <row r="450" ht="16.2" customHeight="1"/>
    <row r="451" ht="16.2" customHeight="1"/>
    <row r="452" ht="16.2" customHeight="1"/>
    <row r="453" ht="16.2" customHeight="1"/>
    <row r="454" ht="16.2" customHeight="1"/>
    <row r="455" ht="16.2" customHeight="1"/>
    <row r="456" ht="16.2" customHeight="1"/>
    <row r="457" ht="16.2" customHeight="1"/>
    <row r="458" ht="16.2" customHeight="1"/>
    <row r="459" ht="16.2" customHeight="1"/>
    <row r="460" ht="16.2" customHeight="1"/>
    <row r="461" ht="16.2" customHeight="1"/>
    <row r="462" ht="16.2" customHeight="1"/>
    <row r="463" ht="16.2" customHeight="1"/>
    <row r="464" ht="16.2" customHeight="1"/>
    <row r="465" ht="16.2" customHeight="1"/>
    <row r="466" ht="16.2" customHeight="1"/>
    <row r="467" ht="16.2" customHeight="1"/>
    <row r="468" ht="16.2" customHeight="1"/>
    <row r="469" ht="16.2" customHeight="1"/>
    <row r="470" ht="16.2" customHeight="1"/>
    <row r="471" ht="16.2" customHeight="1"/>
    <row r="472" ht="16.2" customHeight="1"/>
    <row r="473" ht="16.2" customHeight="1"/>
    <row r="474" ht="16.2" customHeight="1"/>
    <row r="475" ht="16.2" customHeight="1"/>
    <row r="476" ht="16.2" customHeight="1"/>
    <row r="477" ht="16.2" customHeight="1"/>
    <row r="478" ht="16.2" customHeight="1"/>
    <row r="479" ht="16.2" customHeight="1"/>
    <row r="480" ht="16.2" customHeight="1"/>
    <row r="481" ht="16.2" customHeight="1"/>
    <row r="482" ht="16.2" customHeight="1"/>
    <row r="483" ht="16.2" customHeight="1"/>
    <row r="484" ht="16.2" customHeight="1"/>
    <row r="485" ht="16.2" customHeight="1"/>
    <row r="486" ht="16.2" customHeight="1"/>
    <row r="487" ht="16.2" customHeight="1"/>
    <row r="488" ht="16.2" customHeight="1"/>
    <row r="489" ht="16.2" customHeight="1"/>
    <row r="490" ht="16.2" customHeight="1"/>
    <row r="491" ht="16.2" customHeight="1"/>
    <row r="492" ht="16.2" customHeight="1"/>
    <row r="493" ht="16.2" customHeight="1"/>
    <row r="494" ht="16.2" customHeight="1"/>
    <row r="495" ht="16.2" customHeight="1"/>
    <row r="496" ht="16.2" customHeight="1"/>
    <row r="497" ht="16.2" customHeight="1"/>
    <row r="498" ht="16.2" customHeight="1"/>
    <row r="499" ht="16.2" customHeight="1"/>
    <row r="500" ht="16.2" customHeight="1"/>
    <row r="501" ht="16.2" customHeight="1"/>
    <row r="502" ht="16.2" customHeight="1"/>
    <row r="503" ht="16.2" customHeight="1"/>
    <row r="504" ht="16.2" customHeight="1"/>
    <row r="505" ht="16.2" customHeight="1"/>
    <row r="506" ht="16.2" customHeight="1"/>
    <row r="507" ht="16.2" customHeight="1"/>
    <row r="508" ht="16.2" customHeight="1"/>
    <row r="509" ht="16.2" customHeight="1"/>
    <row r="510" ht="16.2" customHeight="1"/>
    <row r="511" ht="16.2" customHeight="1"/>
    <row r="512" ht="16.2" customHeight="1"/>
    <row r="513" ht="16.2" customHeight="1"/>
    <row r="514" ht="16.2" customHeight="1"/>
    <row r="515" ht="16.2" customHeight="1"/>
    <row r="516" ht="16.2" customHeight="1"/>
    <row r="517" ht="16.2" customHeight="1"/>
    <row r="518" ht="16.2" customHeight="1"/>
    <row r="519" ht="16.2" customHeight="1"/>
    <row r="520" ht="16.2" customHeight="1"/>
    <row r="521" ht="16.2" customHeight="1"/>
    <row r="522" ht="16.2" customHeight="1"/>
    <row r="523" ht="16.2" customHeight="1"/>
    <row r="524" ht="16.2" customHeight="1"/>
    <row r="525" ht="16.2" customHeight="1"/>
    <row r="526" ht="16.2" customHeight="1"/>
    <row r="527" ht="16.2" customHeight="1"/>
    <row r="528" ht="16.2" customHeight="1"/>
    <row r="529" ht="16.2" customHeight="1"/>
    <row r="530" ht="16.2" customHeight="1"/>
    <row r="531" ht="16.2" customHeight="1"/>
    <row r="532" ht="16.2" customHeight="1"/>
    <row r="533" ht="16.2" customHeight="1"/>
    <row r="534" ht="16.2" customHeight="1"/>
    <row r="535" ht="16.2" customHeight="1"/>
    <row r="536" ht="16.2" customHeight="1"/>
    <row r="537" ht="16.2" customHeight="1"/>
    <row r="538" ht="16.2" customHeight="1"/>
    <row r="539" ht="16.2" customHeight="1"/>
    <row r="540" ht="16.2" customHeight="1"/>
    <row r="541" ht="16.2" customHeight="1"/>
    <row r="542" ht="16.2" customHeight="1"/>
    <row r="543" ht="16.2" customHeight="1"/>
    <row r="544" ht="16.2" customHeight="1"/>
    <row r="545" ht="16.2" customHeight="1"/>
    <row r="546" ht="16.2" customHeight="1"/>
    <row r="547" ht="16.2" customHeight="1"/>
    <row r="548" ht="16.2" customHeight="1"/>
    <row r="549" ht="16.2" customHeight="1"/>
    <row r="550" ht="16.2" customHeight="1"/>
    <row r="551" ht="16.2" customHeight="1"/>
    <row r="552" ht="16.2" customHeight="1"/>
    <row r="553" ht="16.2" customHeight="1"/>
    <row r="554" ht="16.2" customHeight="1"/>
    <row r="555" ht="16.2" customHeight="1"/>
    <row r="556" ht="16.2" customHeight="1"/>
    <row r="557" ht="16.2" customHeight="1"/>
    <row r="558" ht="16.2" customHeight="1"/>
    <row r="559" ht="16.2" customHeight="1"/>
    <row r="560" ht="16.2" customHeight="1"/>
    <row r="561" ht="16.2" customHeight="1"/>
    <row r="562" ht="16.2" customHeight="1"/>
    <row r="563" ht="16.2" customHeight="1"/>
    <row r="564" ht="16.2" customHeight="1"/>
    <row r="565" ht="16.2" customHeight="1"/>
    <row r="566" ht="16.2" customHeight="1"/>
    <row r="567" ht="16.2" customHeight="1"/>
    <row r="568" ht="16.2" customHeight="1"/>
    <row r="569" ht="16.2" customHeight="1"/>
    <row r="570" ht="16.2" customHeight="1"/>
    <row r="571" ht="16.2" customHeight="1"/>
    <row r="572" ht="16.2" customHeight="1"/>
    <row r="573" ht="16.2" customHeight="1"/>
    <row r="574" ht="16.2" customHeight="1"/>
    <row r="575" ht="16.2" customHeight="1"/>
    <row r="576" ht="16.2" customHeight="1"/>
    <row r="577" ht="16.2" customHeight="1"/>
    <row r="578" ht="16.2" customHeight="1"/>
    <row r="579" ht="16.2" customHeight="1"/>
    <row r="580" ht="16.2" customHeight="1"/>
    <row r="581" ht="16.2" customHeight="1"/>
    <row r="582" ht="16.2" customHeight="1"/>
    <row r="583" ht="16.2" customHeight="1"/>
    <row r="584" ht="16.2" customHeight="1"/>
    <row r="585" ht="16.2" customHeight="1"/>
    <row r="586" ht="16.2" customHeight="1"/>
    <row r="587" ht="16.2" customHeight="1"/>
    <row r="588" ht="16.2" customHeight="1"/>
    <row r="589" ht="16.2" customHeight="1"/>
    <row r="590" ht="16.2" customHeight="1"/>
    <row r="591" ht="16.2" customHeight="1"/>
    <row r="592" ht="16.2" customHeight="1"/>
    <row r="593" ht="16.2" customHeight="1"/>
    <row r="594" ht="16.2" customHeight="1"/>
    <row r="595" ht="16.2" customHeight="1"/>
    <row r="596" ht="16.2" customHeight="1"/>
    <row r="597" ht="16.2" customHeight="1"/>
    <row r="598" ht="16.2" customHeight="1"/>
    <row r="599" ht="16.2" customHeight="1"/>
    <row r="600" ht="16.2" customHeight="1"/>
    <row r="601" ht="16.2" customHeight="1"/>
    <row r="602" ht="16.2" customHeight="1"/>
    <row r="603" ht="16.2" customHeight="1"/>
    <row r="604" ht="16.2" customHeight="1"/>
    <row r="605" ht="16.2" customHeight="1"/>
    <row r="606" ht="16.2" customHeight="1"/>
    <row r="607" ht="16.2" customHeight="1"/>
    <row r="608" ht="16.2" customHeight="1"/>
    <row r="609" ht="16.2" customHeight="1"/>
    <row r="610" ht="16.2" customHeight="1"/>
    <row r="611" ht="16.2" customHeight="1"/>
    <row r="612" ht="16.2" customHeight="1"/>
    <row r="613" ht="16.2" customHeight="1"/>
    <row r="614" ht="16.2" customHeight="1"/>
    <row r="615" ht="16.2" customHeight="1"/>
    <row r="616" ht="16.2" customHeight="1"/>
    <row r="617" ht="16.2" customHeight="1"/>
    <row r="618" ht="16.2" customHeight="1"/>
    <row r="619" ht="16.2" customHeight="1"/>
    <row r="620" ht="16.2" customHeight="1"/>
    <row r="621" ht="16.2" customHeight="1"/>
    <row r="622" ht="16.2" customHeight="1"/>
    <row r="623" ht="16.2" customHeight="1"/>
    <row r="624" ht="16.2" customHeight="1"/>
    <row r="625" ht="16.2" customHeight="1"/>
    <row r="626" ht="16.2" customHeight="1"/>
    <row r="627" ht="16.2" customHeight="1"/>
    <row r="628" ht="16.2" customHeight="1"/>
    <row r="629" ht="16.2" customHeight="1"/>
    <row r="630" ht="16.2" customHeight="1"/>
    <row r="631" ht="16.2" customHeight="1"/>
    <row r="632" ht="16.2" customHeight="1"/>
    <row r="633" ht="16.2" customHeight="1"/>
    <row r="634" ht="16.2" customHeight="1"/>
    <row r="635" ht="16.2" customHeight="1"/>
    <row r="636" ht="16.2" customHeight="1"/>
    <row r="637" ht="16.2" customHeight="1"/>
    <row r="638" ht="16.2" customHeight="1"/>
    <row r="639" ht="16.2" customHeight="1"/>
    <row r="640" ht="16.2" customHeight="1"/>
    <row r="641" ht="16.2" customHeight="1"/>
    <row r="642" ht="16.2" customHeight="1"/>
    <row r="643" ht="16.2" customHeight="1"/>
    <row r="644" ht="16.2" customHeight="1"/>
    <row r="645" ht="16.2" customHeight="1"/>
    <row r="646" ht="16.2" customHeight="1"/>
    <row r="647" ht="16.2" customHeight="1"/>
    <row r="648" ht="16.2" customHeight="1"/>
    <row r="649" ht="16.2" customHeight="1"/>
    <row r="650" ht="16.2" customHeight="1"/>
    <row r="651" ht="16.2" customHeight="1"/>
    <row r="652" ht="16.2" customHeight="1"/>
    <row r="653" ht="16.2" customHeight="1"/>
    <row r="654" ht="16.2" customHeight="1"/>
    <row r="655" ht="16.2" customHeight="1"/>
    <row r="656" ht="16.2" customHeight="1"/>
    <row r="657" ht="16.2" customHeight="1"/>
    <row r="658" ht="16.2" customHeight="1"/>
    <row r="659" ht="16.2" customHeight="1"/>
    <row r="660" ht="16.2" customHeight="1"/>
    <row r="661" ht="16.2" customHeight="1"/>
    <row r="662" ht="16.2" customHeight="1"/>
    <row r="663" ht="16.2" customHeight="1"/>
    <row r="664" ht="16.2" customHeight="1"/>
    <row r="665" ht="16.2" customHeight="1"/>
    <row r="666" ht="16.2" customHeight="1"/>
    <row r="667" ht="16.2" customHeight="1"/>
    <row r="668" ht="16.2" customHeight="1"/>
    <row r="669" ht="16.2" customHeight="1"/>
    <row r="670" ht="16.2" customHeight="1"/>
    <row r="671" ht="16.2" customHeight="1"/>
    <row r="672" ht="16.2" customHeight="1"/>
    <row r="673" ht="16.2" customHeight="1"/>
    <row r="674" ht="16.2" customHeight="1"/>
    <row r="675" ht="16.2" customHeight="1"/>
    <row r="676" ht="16.2" customHeight="1"/>
    <row r="677" ht="16.2" customHeight="1"/>
    <row r="678" ht="16.2" customHeight="1"/>
    <row r="679" ht="16.2" customHeight="1"/>
    <row r="680" ht="16.2" customHeight="1"/>
    <row r="681" ht="16.2" customHeight="1"/>
    <row r="682" ht="16.2" customHeight="1"/>
    <row r="683" ht="16.2" customHeight="1"/>
    <row r="684" ht="16.2" customHeight="1"/>
    <row r="685" ht="16.2" customHeight="1"/>
    <row r="686" ht="16.2" customHeight="1"/>
    <row r="687" ht="16.2" customHeight="1"/>
    <row r="688" ht="16.2" customHeight="1"/>
    <row r="689" ht="16.2" customHeight="1"/>
    <row r="690" ht="16.2" customHeight="1"/>
    <row r="691" ht="16.2" customHeight="1"/>
    <row r="692" ht="16.2" customHeight="1"/>
    <row r="693" ht="16.2" customHeight="1"/>
    <row r="694" ht="16.2" customHeight="1"/>
    <row r="695" ht="16.2" customHeight="1"/>
    <row r="696" ht="16.2" customHeight="1"/>
    <row r="697" ht="16.2" customHeight="1"/>
    <row r="698" ht="16.2" customHeight="1"/>
    <row r="699" ht="16.2" customHeight="1"/>
    <row r="700" ht="16.2" customHeight="1"/>
    <row r="701" ht="16.2" customHeight="1"/>
    <row r="702" ht="16.2" customHeight="1"/>
    <row r="703" ht="16.2" customHeight="1"/>
    <row r="704" ht="16.2" customHeight="1"/>
    <row r="705" ht="16.2" customHeight="1"/>
    <row r="706" ht="16.2" customHeight="1"/>
    <row r="707" ht="16.2" customHeight="1"/>
    <row r="708" ht="16.2" customHeight="1"/>
    <row r="709" ht="16.2" customHeight="1"/>
    <row r="710" ht="16.2" customHeight="1"/>
    <row r="711" ht="16.2" customHeight="1"/>
    <row r="712" ht="16.2" customHeight="1"/>
    <row r="713" ht="16.2" customHeight="1"/>
    <row r="714" ht="16.2" customHeight="1"/>
    <row r="715" ht="16.2" customHeight="1"/>
    <row r="716" ht="16.2" customHeight="1"/>
    <row r="717" ht="16.2" customHeight="1"/>
    <row r="718" ht="16.2" customHeight="1"/>
    <row r="719" ht="16.2" customHeight="1"/>
    <row r="720" ht="16.2" customHeight="1"/>
    <row r="721" ht="16.2" customHeight="1"/>
    <row r="722" ht="16.2" customHeight="1"/>
    <row r="723" ht="16.2" customHeight="1"/>
    <row r="724" ht="16.2" customHeight="1"/>
    <row r="725" ht="16.2" customHeight="1"/>
    <row r="726" ht="16.2" customHeight="1"/>
    <row r="727" ht="16.2" customHeight="1"/>
    <row r="728" ht="16.2" customHeight="1"/>
    <row r="729" ht="16.2" customHeight="1"/>
    <row r="730" ht="16.2" customHeight="1"/>
    <row r="731" ht="16.2" customHeight="1"/>
    <row r="732" ht="16.2" customHeight="1"/>
    <row r="733" ht="16.2" customHeight="1"/>
    <row r="734" ht="16.2" customHeight="1"/>
    <row r="735" ht="16.2" customHeight="1"/>
    <row r="736" ht="16.2" customHeight="1"/>
    <row r="737" ht="16.2" customHeight="1"/>
    <row r="738" ht="16.2" customHeight="1"/>
    <row r="739" ht="16.2" customHeight="1"/>
    <row r="740" ht="16.2" customHeight="1"/>
    <row r="741" ht="16.2" customHeight="1"/>
    <row r="742" ht="16.2" customHeight="1"/>
    <row r="743" ht="16.2" customHeight="1"/>
    <row r="744" ht="16.2" customHeight="1"/>
    <row r="745" ht="16.2" customHeight="1"/>
    <row r="746" ht="16.2" customHeight="1"/>
    <row r="747" ht="16.2" customHeight="1"/>
    <row r="748" ht="16.2" customHeight="1"/>
    <row r="749" ht="16.2" customHeight="1"/>
    <row r="750" ht="16.2" customHeight="1"/>
    <row r="751" ht="16.2" customHeight="1"/>
    <row r="752" ht="16.2" customHeight="1"/>
    <row r="753" ht="16.2" customHeight="1"/>
    <row r="754" ht="16.2" customHeight="1"/>
    <row r="755" ht="16.2" customHeight="1"/>
    <row r="756" ht="16.2" customHeight="1"/>
    <row r="757" ht="16.2" customHeight="1"/>
    <row r="758" ht="16.2" customHeight="1"/>
    <row r="759" ht="16.2" customHeight="1"/>
    <row r="760" ht="16.2" customHeight="1"/>
    <row r="761" ht="16.2" customHeight="1"/>
    <row r="762" ht="16.2" customHeight="1"/>
    <row r="763" ht="16.2" customHeight="1"/>
    <row r="764" ht="16.2" customHeight="1"/>
    <row r="765" ht="16.2" customHeight="1"/>
    <row r="766" ht="16.2" customHeight="1"/>
    <row r="767" ht="16.2" customHeight="1"/>
    <row r="768" ht="16.2" customHeight="1"/>
    <row r="769" ht="16.2" customHeight="1"/>
    <row r="770" ht="16.2" customHeight="1"/>
    <row r="771" ht="16.2" customHeight="1"/>
    <row r="772" ht="16.2" customHeight="1"/>
    <row r="773" ht="16.2" customHeight="1"/>
    <row r="774" ht="16.2" customHeight="1"/>
    <row r="775" ht="16.2" customHeight="1"/>
    <row r="776" ht="16.2" customHeight="1"/>
    <row r="777" ht="16.2" customHeight="1"/>
    <row r="778" ht="16.2" customHeight="1"/>
    <row r="779" ht="16.2" customHeight="1"/>
    <row r="780" ht="16.2" customHeight="1"/>
    <row r="781" ht="16.2" customHeight="1"/>
    <row r="782" ht="16.2" customHeight="1"/>
    <row r="783" ht="16.2" customHeight="1"/>
    <row r="784" ht="16.2" customHeight="1"/>
    <row r="785" ht="16.2" customHeight="1"/>
    <row r="786" ht="16.2" customHeight="1"/>
    <row r="787" ht="16.2" customHeight="1"/>
    <row r="788" ht="16.2" customHeight="1"/>
    <row r="789" ht="16.2" customHeight="1"/>
    <row r="790" ht="16.2" customHeight="1"/>
    <row r="791" ht="16.2" customHeight="1"/>
    <row r="792" ht="16.2" customHeight="1"/>
    <row r="793" ht="16.2" customHeight="1"/>
    <row r="794" ht="16.2" customHeight="1"/>
    <row r="795" ht="16.2" customHeight="1"/>
    <row r="796" ht="16.2" customHeight="1"/>
    <row r="797" ht="16.2" customHeight="1"/>
    <row r="798" ht="16.2" customHeight="1"/>
    <row r="799" ht="16.2" customHeight="1"/>
    <row r="800" ht="16.2" customHeight="1"/>
    <row r="801" ht="16.2" customHeight="1"/>
    <row r="802" ht="16.2" customHeight="1"/>
    <row r="803" ht="16.2" customHeight="1"/>
    <row r="804" ht="16.2" customHeight="1"/>
    <row r="805" ht="16.2" customHeight="1"/>
    <row r="806" ht="16.2" customHeight="1"/>
    <row r="807" ht="16.2" customHeight="1"/>
    <row r="808" ht="16.2" customHeight="1"/>
    <row r="809" ht="16.2" customHeight="1"/>
    <row r="810" ht="16.2" customHeight="1"/>
    <row r="811" ht="16.2" customHeight="1"/>
    <row r="812" ht="16.2" customHeight="1"/>
    <row r="813" ht="16.2" customHeight="1"/>
    <row r="814" ht="16.2" customHeight="1"/>
    <row r="815" ht="16.2" customHeight="1"/>
    <row r="816" ht="16.2" customHeight="1"/>
    <row r="817" ht="16.2" customHeight="1"/>
    <row r="818" ht="16.2" customHeight="1"/>
    <row r="819" ht="16.2" customHeight="1"/>
    <row r="820" ht="16.2" customHeight="1"/>
    <row r="821" ht="16.2" customHeight="1"/>
    <row r="822" ht="16.2" customHeight="1"/>
    <row r="823" ht="16.2" customHeight="1"/>
    <row r="824" ht="16.2" customHeight="1"/>
    <row r="825" ht="16.2" customHeight="1"/>
    <row r="826" ht="16.2" customHeight="1"/>
    <row r="827" ht="16.2" customHeight="1"/>
    <row r="828" ht="16.2" customHeight="1"/>
    <row r="829" ht="16.2" customHeight="1"/>
    <row r="830" ht="16.2" customHeight="1"/>
    <row r="831" ht="16.2" customHeight="1"/>
    <row r="832" ht="16.2" customHeight="1"/>
    <row r="833" ht="16.2" customHeight="1"/>
    <row r="834" ht="16.2" customHeight="1"/>
    <row r="835" ht="16.2" customHeight="1"/>
    <row r="836" ht="16.2" customHeight="1"/>
    <row r="837" ht="16.2" customHeight="1"/>
    <row r="838" ht="16.2" customHeight="1"/>
    <row r="839" ht="16.2" customHeight="1"/>
    <row r="840" ht="16.2" customHeight="1"/>
    <row r="841" ht="16.2" customHeight="1"/>
    <row r="842" ht="16.2" customHeight="1"/>
    <row r="843" ht="16.2" customHeight="1"/>
    <row r="844" ht="16.2" customHeight="1"/>
    <row r="845" ht="16.2" customHeight="1"/>
    <row r="846" ht="16.2" customHeight="1"/>
    <row r="847" ht="16.2" customHeight="1"/>
    <row r="848" ht="16.2" customHeight="1"/>
    <row r="849" ht="16.2" customHeight="1"/>
    <row r="850" ht="16.2" customHeight="1"/>
    <row r="851" ht="16.2" customHeight="1"/>
    <row r="852" ht="16.2" customHeight="1"/>
    <row r="853" ht="16.2" customHeight="1"/>
    <row r="854" ht="16.2" customHeight="1"/>
    <row r="855" ht="16.2" customHeight="1"/>
    <row r="856" ht="16.2" customHeight="1"/>
    <row r="857" ht="16.2" customHeight="1"/>
    <row r="858" ht="16.2" customHeight="1"/>
    <row r="859" ht="16.2" customHeight="1"/>
    <row r="860" ht="16.2" customHeight="1"/>
    <row r="861" ht="16.2" customHeight="1"/>
    <row r="862" ht="16.2" customHeight="1"/>
    <row r="863" ht="16.2" customHeight="1"/>
    <row r="864" ht="16.2" customHeight="1"/>
    <row r="865" ht="16.2" customHeight="1"/>
    <row r="866" ht="16.2" customHeight="1"/>
    <row r="867" ht="16.2" customHeight="1"/>
    <row r="868" ht="16.2" customHeight="1"/>
    <row r="869" ht="16.2" customHeight="1"/>
    <row r="870" ht="16.2" customHeight="1"/>
    <row r="871" ht="16.2" customHeight="1"/>
    <row r="872" ht="16.2" customHeight="1"/>
    <row r="873" ht="16.2" customHeight="1"/>
    <row r="874" ht="16.2" customHeight="1"/>
    <row r="875" ht="16.2" customHeight="1"/>
    <row r="876" ht="16.2" customHeight="1"/>
    <row r="877" ht="16.2" customHeight="1"/>
    <row r="878" ht="16.2" customHeight="1"/>
    <row r="879" ht="16.2" customHeight="1"/>
    <row r="880" ht="16.2" customHeight="1"/>
    <row r="881" ht="16.2" customHeight="1"/>
    <row r="882" ht="16.2" customHeight="1"/>
    <row r="883" ht="16.2" customHeight="1"/>
    <row r="884" ht="16.2" customHeight="1"/>
    <row r="885" ht="16.2" customHeight="1"/>
    <row r="886" ht="16.2" customHeight="1"/>
    <row r="887" ht="16.2" customHeight="1"/>
    <row r="888" ht="16.2" customHeight="1"/>
  </sheetData>
  <mergeCells count="39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U15"/>
    <mergeCell ref="A16:E16"/>
    <mergeCell ref="A17:E17"/>
    <mergeCell ref="A18:E18"/>
    <mergeCell ref="A19:E19"/>
    <mergeCell ref="A20:E20"/>
    <mergeCell ref="A21:U21"/>
    <mergeCell ref="A22:E22"/>
    <mergeCell ref="A23:U23"/>
    <mergeCell ref="A24:E24"/>
    <mergeCell ref="A25:E25"/>
    <mergeCell ref="A26:E26"/>
    <mergeCell ref="A27:E27"/>
    <mergeCell ref="A28:E28"/>
    <mergeCell ref="A29:E29"/>
    <mergeCell ref="A30:E30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O9">
    <cfRule type="notContainsBlanks" dxfId="0" priority="13">
      <formula>LEN(TRIM(O9))&gt;0</formula>
    </cfRule>
  </conditionalFormatting>
  <conditionalFormatting sqref="S9">
    <cfRule type="notContainsBlanks" dxfId="0" priority="14">
      <formula>LEN(TRIM(S9))&gt;0</formula>
    </cfRule>
  </conditionalFormatting>
  <conditionalFormatting sqref="W9">
    <cfRule type="notContainsBlanks" dxfId="0" priority="15">
      <formula>LEN(TRIM(W9))&gt;0</formula>
    </cfRule>
  </conditionalFormatting>
  <conditionalFormatting sqref="K21:N21">
    <cfRule type="notContainsBlanks" dxfId="0" priority="8">
      <formula>LEN(TRIM(K21))&gt;0</formula>
    </cfRule>
  </conditionalFormatting>
  <conditionalFormatting sqref="K22:N22">
    <cfRule type="notContainsBlanks" dxfId="0" priority="5">
      <formula>LEN(TRIM(K22))&gt;0</formula>
    </cfRule>
  </conditionalFormatting>
  <conditionalFormatting sqref="K31:N31">
    <cfRule type="notContainsBlanks" dxfId="0" priority="12">
      <formula>LEN(TRIM(K31))&gt;0</formula>
    </cfRule>
  </conditionalFormatting>
  <conditionalFormatting sqref="K9:N14">
    <cfRule type="notContainsBlanks" dxfId="0" priority="7">
      <formula>LEN(TRIM(K9))&gt;0</formula>
    </cfRule>
  </conditionalFormatting>
  <conditionalFormatting sqref="K23:N23 K15:N20">
    <cfRule type="notContainsBlanks" dxfId="0" priority="9">
      <formula>LEN(TRIM(K15))&gt;0</formula>
    </cfRule>
  </conditionalFormatting>
  <conditionalFormatting sqref="K24:N30">
    <cfRule type="notContainsBlanks" dxfId="0" priority="4">
      <formula>LEN(TRIM(K24))&gt;0</formula>
    </cfRule>
  </conditionalFormatting>
  <printOptions horizontalCentered="1" gridLines="1"/>
  <pageMargins left="0.251388888888889" right="0.251388888888889" top="0.472222222222222" bottom="0.472222222222222" header="0" footer="0"/>
  <pageSetup paperSize="9" scale="73" pageOrder="overThenDown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7"/>
  <sheetViews>
    <sheetView tabSelected="1" view="pageBreakPreview" zoomScaleNormal="100" topLeftCell="B6" workbookViewId="0">
      <selection activeCell="B7" sqref="B7:E8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0.1150442477876" customWidth="1"/>
    <col min="4" max="4" width="20.283185840708" customWidth="1"/>
    <col min="5" max="5" width="19.141592920354" customWidth="1"/>
    <col min="6" max="6" width="39.4247787610619" customWidth="1"/>
    <col min="7" max="7" width="9" customWidth="1"/>
    <col min="8" max="9" width="8.70796460176991" customWidth="1"/>
    <col min="10" max="10" width="11.283185840708" customWidth="1"/>
    <col min="11" max="11" width="9.16814159292035" customWidth="1"/>
    <col min="12" max="12" width="5.70796460176991" customWidth="1"/>
    <col min="13" max="15" width="8.70796460176991" customWidth="1"/>
    <col min="16" max="16" width="5.42477876106195" customWidth="1"/>
    <col min="17" max="17" width="8.70796460176991" customWidth="1"/>
    <col min="18" max="19" width="8.42477876106195" customWidth="1"/>
    <col min="20" max="20" width="6.70796460176991" customWidth="1"/>
    <col min="21" max="21" width="10.141592920354" customWidth="1"/>
    <col min="22" max="22" width="28.7079646017699" customWidth="1"/>
  </cols>
  <sheetData>
    <row r="1" ht="30" customHeight="1" spans="1:23">
      <c r="A1" s="61" t="s">
        <v>10</v>
      </c>
      <c r="B1" s="62"/>
      <c r="C1" s="436"/>
      <c r="D1" s="64" t="s">
        <v>1</v>
      </c>
      <c r="E1" s="64" t="s">
        <v>77</v>
      </c>
      <c r="F1" s="437"/>
      <c r="G1" s="67" t="s">
        <v>78</v>
      </c>
      <c r="H1" s="64"/>
      <c r="I1" s="458"/>
      <c r="J1" s="229"/>
      <c r="K1" s="459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82"/>
      <c r="W1" s="115"/>
    </row>
    <row r="2" customHeight="1" spans="1:23">
      <c r="A2" s="123" t="s">
        <v>11</v>
      </c>
      <c r="B2" s="124"/>
      <c r="C2" s="125" t="s">
        <v>77</v>
      </c>
      <c r="D2" s="126" t="s">
        <v>79</v>
      </c>
      <c r="E2" s="72"/>
      <c r="F2" s="72"/>
      <c r="G2" s="127"/>
      <c r="H2" s="128" t="s">
        <v>2</v>
      </c>
      <c r="I2" s="128"/>
      <c r="J2" s="128"/>
      <c r="K2" s="460" t="e">
        <f>#REF!</f>
        <v>#REF!</v>
      </c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82"/>
      <c r="W2" s="115"/>
    </row>
    <row r="3" customHeight="1" spans="1:23">
      <c r="A3" s="129" t="s">
        <v>80</v>
      </c>
      <c r="B3" s="130"/>
      <c r="C3" s="190"/>
      <c r="D3" s="132" t="s">
        <v>16</v>
      </c>
      <c r="E3" s="72"/>
      <c r="F3" s="72"/>
      <c r="G3" s="127"/>
      <c r="H3" s="135"/>
      <c r="I3" s="135"/>
      <c r="J3" s="135"/>
      <c r="K3" s="460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82"/>
      <c r="W3" s="115"/>
    </row>
    <row r="4" customHeight="1" spans="1:23">
      <c r="A4" s="129" t="s">
        <v>17</v>
      </c>
      <c r="B4" s="130"/>
      <c r="C4" s="131"/>
      <c r="D4" s="132" t="s">
        <v>81</v>
      </c>
      <c r="E4" s="72"/>
      <c r="F4" s="72"/>
      <c r="G4" s="127"/>
      <c r="H4" s="135"/>
      <c r="I4" s="135"/>
      <c r="J4" s="135"/>
      <c r="K4" s="461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82"/>
      <c r="W4" s="115"/>
    </row>
    <row r="5" customHeight="1" spans="1:23">
      <c r="A5" s="129" t="s">
        <v>20</v>
      </c>
      <c r="B5" s="130"/>
      <c r="C5" s="438"/>
      <c r="D5" s="132" t="s">
        <v>8</v>
      </c>
      <c r="E5" s="72"/>
      <c r="F5" s="72"/>
      <c r="G5" s="127"/>
      <c r="H5" s="87" t="s">
        <v>3</v>
      </c>
      <c r="I5" s="88"/>
      <c r="J5" s="89"/>
      <c r="K5" s="166" t="s">
        <v>82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82"/>
      <c r="W5" s="115"/>
    </row>
    <row r="6" customHeight="1" spans="1:23">
      <c r="A6" s="137" t="s">
        <v>22</v>
      </c>
      <c r="B6" s="138"/>
      <c r="C6" s="139" t="s">
        <v>83</v>
      </c>
      <c r="D6" s="140" t="s">
        <v>84</v>
      </c>
      <c r="E6" s="72"/>
      <c r="F6" s="72"/>
      <c r="G6" s="127"/>
      <c r="H6" s="95" t="s">
        <v>4</v>
      </c>
      <c r="I6" s="96"/>
      <c r="J6" s="97"/>
      <c r="K6" s="168" t="s">
        <v>85</v>
      </c>
      <c r="L6" s="162"/>
      <c r="M6" s="162"/>
      <c r="N6" s="162"/>
      <c r="O6" s="162"/>
      <c r="P6" s="162"/>
      <c r="Q6" s="162"/>
      <c r="R6" s="162"/>
      <c r="S6" s="162"/>
      <c r="T6" s="162"/>
      <c r="U6" s="183"/>
      <c r="V6" s="182"/>
      <c r="W6" s="115"/>
    </row>
    <row r="7" customHeight="1" spans="1:23">
      <c r="A7" s="143"/>
      <c r="B7" s="144" t="s">
        <v>86</v>
      </c>
      <c r="C7" s="145"/>
      <c r="D7" s="145"/>
      <c r="E7" s="145"/>
      <c r="F7" s="145"/>
      <c r="G7" s="146" t="s">
        <v>27</v>
      </c>
      <c r="H7" s="439" t="s">
        <v>87</v>
      </c>
      <c r="I7" s="439" t="s">
        <v>88</v>
      </c>
      <c r="J7" s="462" t="s">
        <v>89</v>
      </c>
      <c r="K7" s="463" t="s">
        <v>90</v>
      </c>
      <c r="L7" s="172"/>
      <c r="M7" s="172"/>
      <c r="N7" s="173"/>
      <c r="O7" s="172"/>
      <c r="P7" s="172"/>
      <c r="Q7" s="172"/>
      <c r="R7" s="173"/>
      <c r="S7" s="172"/>
      <c r="T7" s="172"/>
      <c r="U7" s="173"/>
      <c r="V7" s="175"/>
      <c r="W7" s="115"/>
    </row>
    <row r="8" ht="15" customHeight="1" spans="1:23">
      <c r="A8" s="147"/>
      <c r="B8" s="148"/>
      <c r="C8" s="148"/>
      <c r="D8" s="148"/>
      <c r="E8" s="148"/>
      <c r="F8" s="148"/>
      <c r="G8" s="149"/>
      <c r="H8" s="440"/>
      <c r="I8" s="440"/>
      <c r="J8" s="440"/>
      <c r="K8" s="440"/>
      <c r="L8" s="174"/>
      <c r="M8" s="175"/>
      <c r="N8" s="175"/>
      <c r="O8" s="175"/>
      <c r="P8" s="174"/>
      <c r="Q8" s="175"/>
      <c r="R8" s="175"/>
      <c r="S8" s="175"/>
      <c r="T8" s="174"/>
      <c r="U8" s="175"/>
      <c r="V8" s="175"/>
      <c r="W8" s="115"/>
    </row>
    <row r="9" ht="25" customHeight="1" spans="1:23">
      <c r="A9" s="150">
        <v>1</v>
      </c>
      <c r="B9" s="441" t="s">
        <v>91</v>
      </c>
      <c r="C9" s="442"/>
      <c r="D9" s="442"/>
      <c r="E9" s="443"/>
      <c r="F9" s="444" t="s">
        <v>36</v>
      </c>
      <c r="G9" s="445">
        <v>0.5</v>
      </c>
      <c r="H9" s="464">
        <f>I9-0.5</f>
        <v>56</v>
      </c>
      <c r="I9" s="465">
        <v>56.5</v>
      </c>
      <c r="J9" s="466">
        <f>SUM(I9+0.5)</f>
        <v>57</v>
      </c>
      <c r="K9" s="466">
        <f>SUM(J9+0.5)</f>
        <v>57.5</v>
      </c>
      <c r="L9" s="176"/>
      <c r="M9" s="176"/>
      <c r="N9" s="176"/>
      <c r="O9" s="179"/>
      <c r="P9" s="176"/>
      <c r="Q9" s="176"/>
      <c r="R9" s="176"/>
      <c r="S9" s="179"/>
      <c r="T9" s="176"/>
      <c r="U9" s="176"/>
      <c r="V9" s="184"/>
      <c r="W9" s="115"/>
    </row>
    <row r="10" ht="25" customHeight="1" spans="1:23">
      <c r="A10" s="150">
        <f t="shared" ref="A10:A25" si="0">A9+1</f>
        <v>2</v>
      </c>
      <c r="B10" s="441" t="s">
        <v>37</v>
      </c>
      <c r="C10" s="442"/>
      <c r="D10" s="442"/>
      <c r="E10" s="443"/>
      <c r="F10" s="447" t="s">
        <v>38</v>
      </c>
      <c r="G10" s="445">
        <v>0.5</v>
      </c>
      <c r="H10" s="464">
        <f>I10-0.5</f>
        <v>49.5</v>
      </c>
      <c r="I10" s="465">
        <v>50</v>
      </c>
      <c r="J10" s="466">
        <f>SUM(I10+0.5)</f>
        <v>50.5</v>
      </c>
      <c r="K10" s="466">
        <f>SUM(J10+0.5)</f>
        <v>51</v>
      </c>
      <c r="L10" s="176"/>
      <c r="M10" s="176"/>
      <c r="N10" s="176"/>
      <c r="O10" s="179"/>
      <c r="P10" s="176"/>
      <c r="Q10" s="176"/>
      <c r="R10" s="176"/>
      <c r="S10" s="179"/>
      <c r="T10" s="176"/>
      <c r="U10" s="176"/>
      <c r="V10" s="184"/>
      <c r="W10" s="115"/>
    </row>
    <row r="11" ht="25" customHeight="1" spans="1:23">
      <c r="A11" s="150">
        <f t="shared" si="0"/>
        <v>3</v>
      </c>
      <c r="B11" s="441" t="s">
        <v>39</v>
      </c>
      <c r="C11" s="442"/>
      <c r="D11" s="442"/>
      <c r="E11" s="443"/>
      <c r="F11" s="447" t="s">
        <v>40</v>
      </c>
      <c r="G11" s="445">
        <v>0.25</v>
      </c>
      <c r="H11" s="464">
        <f>I11-0.25</f>
        <v>26.75</v>
      </c>
      <c r="I11" s="465">
        <v>27</v>
      </c>
      <c r="J11" s="466">
        <f>SUM(I11+0.25)</f>
        <v>27.25</v>
      </c>
      <c r="K11" s="466">
        <f>SUM(J11+0.25)</f>
        <v>27.5</v>
      </c>
      <c r="L11" s="176"/>
      <c r="M11" s="176"/>
      <c r="N11" s="176"/>
      <c r="O11" s="179"/>
      <c r="P11" s="176"/>
      <c r="Q11" s="176"/>
      <c r="R11" s="176"/>
      <c r="S11" s="179"/>
      <c r="T11" s="176"/>
      <c r="U11" s="176"/>
      <c r="V11" s="184"/>
      <c r="W11" s="115"/>
    </row>
    <row r="12" ht="25" customHeight="1" spans="1:23">
      <c r="A12" s="150">
        <f t="shared" si="0"/>
        <v>4</v>
      </c>
      <c r="B12" s="441" t="s">
        <v>41</v>
      </c>
      <c r="C12" s="442"/>
      <c r="D12" s="442"/>
      <c r="E12" s="443"/>
      <c r="F12" s="448" t="s">
        <v>42</v>
      </c>
      <c r="G12" s="445">
        <v>0.25</v>
      </c>
      <c r="H12" s="464">
        <f>I12-0.25</f>
        <v>18</v>
      </c>
      <c r="I12" s="465">
        <v>18.25</v>
      </c>
      <c r="J12" s="466">
        <f>SUM(I12+0.25)</f>
        <v>18.5</v>
      </c>
      <c r="K12" s="466">
        <f>SUM(J12+0.25)</f>
        <v>18.75</v>
      </c>
      <c r="L12" s="176"/>
      <c r="M12" s="176"/>
      <c r="N12" s="176"/>
      <c r="O12" s="179"/>
      <c r="P12" s="176"/>
      <c r="Q12" s="176"/>
      <c r="R12" s="176"/>
      <c r="S12" s="179"/>
      <c r="T12" s="176"/>
      <c r="U12" s="176"/>
      <c r="V12" s="184"/>
      <c r="W12" s="115"/>
    </row>
    <row r="13" ht="25" customHeight="1" spans="1:23">
      <c r="A13" s="150">
        <f t="shared" si="0"/>
        <v>5</v>
      </c>
      <c r="B13" s="441" t="s">
        <v>92</v>
      </c>
      <c r="C13" s="442"/>
      <c r="D13" s="442"/>
      <c r="E13" s="443"/>
      <c r="F13" s="447" t="s">
        <v>93</v>
      </c>
      <c r="G13" s="445">
        <v>0.5</v>
      </c>
      <c r="H13" s="464">
        <f t="shared" ref="H13:H17" si="1">I13-2</f>
        <v>42</v>
      </c>
      <c r="I13" s="465">
        <v>44</v>
      </c>
      <c r="J13" s="467">
        <f t="shared" ref="J13:J17" si="2">SUM(I13+2.5)</f>
        <v>46.5</v>
      </c>
      <c r="K13" s="467">
        <f t="shared" ref="K13:K17" si="3">SUM(J13+2.5)</f>
        <v>49</v>
      </c>
      <c r="L13" s="176"/>
      <c r="M13" s="176"/>
      <c r="N13" s="176"/>
      <c r="O13" s="179"/>
      <c r="P13" s="176"/>
      <c r="Q13" s="176"/>
      <c r="R13" s="176"/>
      <c r="S13" s="179"/>
      <c r="T13" s="176"/>
      <c r="U13" s="176"/>
      <c r="V13" s="184"/>
      <c r="W13" s="115"/>
    </row>
    <row r="14" ht="25" customHeight="1" spans="1:23">
      <c r="A14" s="150">
        <f t="shared" si="0"/>
        <v>6</v>
      </c>
      <c r="B14" s="449" t="s">
        <v>94</v>
      </c>
      <c r="C14" s="450"/>
      <c r="D14" s="450"/>
      <c r="E14" s="451"/>
      <c r="F14" s="447" t="s">
        <v>95</v>
      </c>
      <c r="G14" s="445">
        <v>0.5</v>
      </c>
      <c r="H14" s="464">
        <f t="shared" si="1"/>
        <v>41</v>
      </c>
      <c r="I14" s="465">
        <v>43</v>
      </c>
      <c r="J14" s="467">
        <f t="shared" si="2"/>
        <v>45.5</v>
      </c>
      <c r="K14" s="467">
        <f t="shared" si="3"/>
        <v>48</v>
      </c>
      <c r="L14" s="176"/>
      <c r="M14" s="176"/>
      <c r="N14" s="176"/>
      <c r="O14" s="179"/>
      <c r="P14" s="176"/>
      <c r="Q14" s="176"/>
      <c r="R14" s="176"/>
      <c r="S14" s="179"/>
      <c r="T14" s="176"/>
      <c r="U14" s="176"/>
      <c r="V14" s="184"/>
      <c r="W14" s="115"/>
    </row>
    <row r="15" ht="25" customHeight="1" spans="1:23">
      <c r="A15" s="150">
        <f t="shared" si="0"/>
        <v>7</v>
      </c>
      <c r="B15" s="449" t="s">
        <v>96</v>
      </c>
      <c r="C15" s="450"/>
      <c r="D15" s="450"/>
      <c r="E15" s="451"/>
      <c r="F15" s="447" t="s">
        <v>97</v>
      </c>
      <c r="G15" s="445">
        <v>0.5</v>
      </c>
      <c r="H15" s="464">
        <f t="shared" si="1"/>
        <v>48</v>
      </c>
      <c r="I15" s="465">
        <v>50</v>
      </c>
      <c r="J15" s="467">
        <f t="shared" si="2"/>
        <v>52.5</v>
      </c>
      <c r="K15" s="467">
        <f t="shared" si="3"/>
        <v>55</v>
      </c>
      <c r="L15" s="176"/>
      <c r="M15" s="176"/>
      <c r="N15" s="176"/>
      <c r="O15" s="179"/>
      <c r="P15" s="176"/>
      <c r="Q15" s="176"/>
      <c r="R15" s="176"/>
      <c r="S15" s="179"/>
      <c r="T15" s="176"/>
      <c r="U15" s="176"/>
      <c r="V15" s="184"/>
      <c r="W15" s="115"/>
    </row>
    <row r="16" ht="25" customHeight="1" spans="1:23">
      <c r="A16" s="150">
        <f t="shared" si="0"/>
        <v>8</v>
      </c>
      <c r="B16" s="452" t="s">
        <v>98</v>
      </c>
      <c r="C16" s="453"/>
      <c r="D16" s="453"/>
      <c r="E16" s="454"/>
      <c r="F16" s="447" t="s">
        <v>55</v>
      </c>
      <c r="G16" s="445">
        <v>0.5</v>
      </c>
      <c r="H16" s="464">
        <f t="shared" si="1"/>
        <v>144</v>
      </c>
      <c r="I16" s="465">
        <v>146</v>
      </c>
      <c r="J16" s="467">
        <f t="shared" si="2"/>
        <v>148.5</v>
      </c>
      <c r="K16" s="467">
        <f t="shared" si="3"/>
        <v>151</v>
      </c>
      <c r="L16" s="176"/>
      <c r="M16" s="176"/>
      <c r="N16" s="176"/>
      <c r="O16" s="179"/>
      <c r="P16" s="176"/>
      <c r="Q16" s="176"/>
      <c r="R16" s="176"/>
      <c r="S16" s="179"/>
      <c r="T16" s="176"/>
      <c r="U16" s="176"/>
      <c r="V16" s="184"/>
      <c r="W16" s="115"/>
    </row>
    <row r="17" ht="25" customHeight="1" spans="1:23">
      <c r="A17" s="150">
        <f t="shared" si="0"/>
        <v>9</v>
      </c>
      <c r="B17" s="452" t="s">
        <v>99</v>
      </c>
      <c r="C17" s="453"/>
      <c r="D17" s="453"/>
      <c r="E17" s="454"/>
      <c r="F17" s="447" t="s">
        <v>57</v>
      </c>
      <c r="G17" s="445">
        <v>0.5</v>
      </c>
      <c r="H17" s="464">
        <f t="shared" si="1"/>
        <v>140</v>
      </c>
      <c r="I17" s="465">
        <v>142</v>
      </c>
      <c r="J17" s="467">
        <f t="shared" si="2"/>
        <v>144.5</v>
      </c>
      <c r="K17" s="467">
        <f t="shared" si="3"/>
        <v>147</v>
      </c>
      <c r="L17" s="176"/>
      <c r="M17" s="176"/>
      <c r="N17" s="176"/>
      <c r="O17" s="179"/>
      <c r="P17" s="176"/>
      <c r="Q17" s="176"/>
      <c r="R17" s="176"/>
      <c r="S17" s="179"/>
      <c r="T17" s="176"/>
      <c r="U17" s="176"/>
      <c r="V17" s="184"/>
      <c r="W17" s="115"/>
    </row>
    <row r="18" ht="25" customHeight="1" spans="1:23">
      <c r="A18" s="150">
        <f t="shared" si="0"/>
        <v>10</v>
      </c>
      <c r="B18" s="441" t="s">
        <v>58</v>
      </c>
      <c r="C18" s="442"/>
      <c r="D18" s="442"/>
      <c r="E18" s="443"/>
      <c r="F18" s="455" t="s">
        <v>100</v>
      </c>
      <c r="G18" s="445">
        <v>0</v>
      </c>
      <c r="H18" s="464">
        <f>I18-0.125</f>
        <v>9.5</v>
      </c>
      <c r="I18" s="465">
        <v>9.625</v>
      </c>
      <c r="J18" s="464">
        <f>I18+0.125</f>
        <v>9.75</v>
      </c>
      <c r="K18" s="464">
        <f>J18+0.125</f>
        <v>9.875</v>
      </c>
      <c r="L18" s="176"/>
      <c r="M18" s="176"/>
      <c r="N18" s="176"/>
      <c r="O18" s="179"/>
      <c r="P18" s="176"/>
      <c r="Q18" s="176"/>
      <c r="R18" s="176"/>
      <c r="S18" s="179"/>
      <c r="T18" s="176"/>
      <c r="U18" s="176"/>
      <c r="V18" s="184"/>
      <c r="W18" s="115"/>
    </row>
    <row r="19" ht="25" customHeight="1" spans="1:23">
      <c r="A19" s="150">
        <f t="shared" si="0"/>
        <v>11</v>
      </c>
      <c r="B19" s="441" t="s">
        <v>101</v>
      </c>
      <c r="C19" s="442"/>
      <c r="D19" s="442"/>
      <c r="E19" s="443"/>
      <c r="F19" s="448" t="s">
        <v>102</v>
      </c>
      <c r="G19" s="445">
        <v>0.25</v>
      </c>
      <c r="H19" s="464">
        <f t="shared" ref="H19:H24" si="4">I19-0.25</f>
        <v>17.75</v>
      </c>
      <c r="I19" s="465">
        <v>18</v>
      </c>
      <c r="J19" s="464">
        <f t="shared" ref="J19:J24" si="5">I19+0.25</f>
        <v>18.25</v>
      </c>
      <c r="K19" s="464">
        <f t="shared" ref="K19:K24" si="6">J19+0.25</f>
        <v>18.5</v>
      </c>
      <c r="L19" s="176"/>
      <c r="M19" s="176"/>
      <c r="N19" s="176"/>
      <c r="O19" s="179"/>
      <c r="P19" s="176"/>
      <c r="Q19" s="176"/>
      <c r="R19" s="176"/>
      <c r="S19" s="179"/>
      <c r="T19" s="176"/>
      <c r="U19" s="176"/>
      <c r="V19" s="184"/>
      <c r="W19" s="115"/>
    </row>
    <row r="20" ht="25" customHeight="1" spans="1:23">
      <c r="A20" s="150">
        <f t="shared" si="0"/>
        <v>12</v>
      </c>
      <c r="B20" s="441" t="s">
        <v>103</v>
      </c>
      <c r="C20" s="442"/>
      <c r="D20" s="442"/>
      <c r="E20" s="443"/>
      <c r="F20" s="448" t="s">
        <v>104</v>
      </c>
      <c r="G20" s="445">
        <v>0.25</v>
      </c>
      <c r="H20" s="464">
        <f t="shared" si="4"/>
        <v>27.25</v>
      </c>
      <c r="I20" s="465">
        <v>27.5</v>
      </c>
      <c r="J20" s="464">
        <f t="shared" si="5"/>
        <v>27.75</v>
      </c>
      <c r="K20" s="464">
        <f t="shared" si="6"/>
        <v>28</v>
      </c>
      <c r="L20" s="176"/>
      <c r="M20" s="179"/>
      <c r="N20" s="176"/>
      <c r="O20" s="179"/>
      <c r="P20" s="176"/>
      <c r="Q20" s="179"/>
      <c r="R20" s="176"/>
      <c r="S20" s="179"/>
      <c r="T20" s="176"/>
      <c r="U20" s="176"/>
      <c r="V20" s="184"/>
      <c r="W20" s="115"/>
    </row>
    <row r="21" ht="25" customHeight="1" spans="1:23">
      <c r="A21" s="150">
        <f t="shared" si="0"/>
        <v>13</v>
      </c>
      <c r="B21" s="441" t="s">
        <v>65</v>
      </c>
      <c r="C21" s="442"/>
      <c r="D21" s="442"/>
      <c r="E21" s="443"/>
      <c r="F21" s="448" t="s">
        <v>66</v>
      </c>
      <c r="G21" s="445">
        <v>0</v>
      </c>
      <c r="H21" s="464">
        <f>I21-1/8</f>
        <v>3.875</v>
      </c>
      <c r="I21" s="465">
        <v>4</v>
      </c>
      <c r="J21" s="464">
        <f>I21+1/8</f>
        <v>4.125</v>
      </c>
      <c r="K21" s="464">
        <f>J21+1/8</f>
        <v>4.25</v>
      </c>
      <c r="L21" s="176"/>
      <c r="M21" s="176"/>
      <c r="N21" s="176"/>
      <c r="O21" s="179"/>
      <c r="P21" s="176"/>
      <c r="Q21" s="176"/>
      <c r="R21" s="176"/>
      <c r="S21" s="179"/>
      <c r="T21" s="176"/>
      <c r="U21" s="176"/>
      <c r="V21" s="184"/>
      <c r="W21" s="115"/>
    </row>
    <row r="22" ht="25" customHeight="1" spans="1:23">
      <c r="A22" s="150">
        <f t="shared" si="0"/>
        <v>14</v>
      </c>
      <c r="B22" s="441" t="s">
        <v>67</v>
      </c>
      <c r="C22" s="442"/>
      <c r="D22" s="442"/>
      <c r="E22" s="443"/>
      <c r="F22" s="447" t="s">
        <v>68</v>
      </c>
      <c r="G22" s="445">
        <v>0</v>
      </c>
      <c r="H22" s="464">
        <f>I22-1/8</f>
        <v>4.375</v>
      </c>
      <c r="I22" s="465">
        <v>4.5</v>
      </c>
      <c r="J22" s="464">
        <f>I22+1/8</f>
        <v>4.625</v>
      </c>
      <c r="K22" s="464">
        <f>J22+1/8</f>
        <v>4.75</v>
      </c>
      <c r="L22" s="176"/>
      <c r="M22" s="176"/>
      <c r="N22" s="176"/>
      <c r="O22" s="179"/>
      <c r="P22" s="176"/>
      <c r="Q22" s="176"/>
      <c r="R22" s="176"/>
      <c r="S22" s="179"/>
      <c r="T22" s="176"/>
      <c r="U22" s="176"/>
      <c r="V22" s="184"/>
      <c r="W22" s="115"/>
    </row>
    <row r="23" ht="25" customHeight="1" spans="1:23">
      <c r="A23" s="150">
        <f t="shared" si="0"/>
        <v>15</v>
      </c>
      <c r="B23" s="441" t="s">
        <v>69</v>
      </c>
      <c r="C23" s="442"/>
      <c r="D23" s="442"/>
      <c r="E23" s="443"/>
      <c r="F23" s="456" t="s">
        <v>70</v>
      </c>
      <c r="G23" s="445">
        <v>0</v>
      </c>
      <c r="H23" s="464">
        <f>I23</f>
        <v>1.5</v>
      </c>
      <c r="I23" s="465">
        <v>1.5</v>
      </c>
      <c r="J23" s="464">
        <f>I23</f>
        <v>1.5</v>
      </c>
      <c r="K23" s="464">
        <f>J23</f>
        <v>1.5</v>
      </c>
      <c r="L23" s="176"/>
      <c r="M23" s="179"/>
      <c r="N23" s="176"/>
      <c r="O23" s="179"/>
      <c r="P23" s="176"/>
      <c r="Q23" s="179"/>
      <c r="R23" s="176"/>
      <c r="S23" s="179"/>
      <c r="T23" s="176"/>
      <c r="U23" s="176"/>
      <c r="V23" s="184"/>
      <c r="W23" s="115"/>
    </row>
    <row r="24" ht="25" customHeight="1" spans="1:23">
      <c r="A24" s="150">
        <f t="shared" si="0"/>
        <v>16</v>
      </c>
      <c r="B24" s="441" t="s">
        <v>71</v>
      </c>
      <c r="C24" s="442"/>
      <c r="D24" s="442"/>
      <c r="E24" s="443"/>
      <c r="F24" s="457" t="s">
        <v>72</v>
      </c>
      <c r="G24" s="445">
        <v>0.25</v>
      </c>
      <c r="H24" s="464">
        <f t="shared" si="4"/>
        <v>30.75</v>
      </c>
      <c r="I24" s="465">
        <v>31</v>
      </c>
      <c r="J24" s="464">
        <f t="shared" si="5"/>
        <v>31.25</v>
      </c>
      <c r="K24" s="464">
        <f t="shared" si="6"/>
        <v>31.5</v>
      </c>
      <c r="L24" s="176"/>
      <c r="M24" s="176"/>
      <c r="N24" s="176"/>
      <c r="O24" s="179"/>
      <c r="P24" s="176"/>
      <c r="Q24" s="176"/>
      <c r="R24" s="176"/>
      <c r="S24" s="179"/>
      <c r="T24" s="176"/>
      <c r="U24" s="176"/>
      <c r="V24" s="184"/>
      <c r="W24" s="115"/>
    </row>
    <row r="25" ht="25" customHeight="1" spans="1:23">
      <c r="A25" s="150">
        <f t="shared" si="0"/>
        <v>17</v>
      </c>
      <c r="B25" s="441" t="s">
        <v>73</v>
      </c>
      <c r="C25" s="442"/>
      <c r="D25" s="442"/>
      <c r="E25" s="443"/>
      <c r="F25" s="456" t="s">
        <v>74</v>
      </c>
      <c r="G25" s="445">
        <v>0</v>
      </c>
      <c r="H25" s="464">
        <f>I25</f>
        <v>0.125</v>
      </c>
      <c r="I25" s="465">
        <v>0.125</v>
      </c>
      <c r="J25" s="464">
        <f>I25</f>
        <v>0.125</v>
      </c>
      <c r="K25" s="464">
        <f>J25</f>
        <v>0.125</v>
      </c>
      <c r="L25" s="176"/>
      <c r="M25" s="176"/>
      <c r="N25" s="176"/>
      <c r="O25" s="179"/>
      <c r="P25" s="176"/>
      <c r="Q25" s="176"/>
      <c r="R25" s="176"/>
      <c r="S25" s="179"/>
      <c r="T25" s="176"/>
      <c r="U25" s="176"/>
      <c r="V25" s="184"/>
      <c r="W25" s="115"/>
    </row>
    <row r="26" customFormat="1" customHeight="1" spans="12:23"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</row>
    <row r="27" customFormat="1" customHeight="1" spans="12:23"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</row>
    <row r="28" customFormat="1" customHeight="1" spans="12:23"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</row>
    <row r="29" customFormat="1" customHeight="1" spans="12:23"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</row>
    <row r="30" customFormat="1" customHeight="1" spans="12:23"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</row>
    <row r="31" customFormat="1" customHeight="1" spans="12:23"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</row>
    <row r="32" customFormat="1" customHeight="1" spans="12:23"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</row>
    <row r="33" customFormat="1" customHeight="1" spans="12:23"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</row>
    <row r="34" customFormat="1" customHeight="1" spans="12:23"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</row>
    <row r="35" customFormat="1" customHeight="1" spans="12:23"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</row>
    <row r="36" customFormat="1" customHeight="1" spans="12:23"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</row>
    <row r="37" customFormat="1" customHeight="1" spans="12:23"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</sheetData>
  <mergeCells count="40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A6:B6"/>
    <mergeCell ref="E6:G6"/>
    <mergeCell ref="H6:J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G7:G8"/>
    <mergeCell ref="H7:H8"/>
    <mergeCell ref="I7:I8"/>
    <mergeCell ref="J7:J8"/>
    <mergeCell ref="K2:K4"/>
    <mergeCell ref="K7:K8"/>
    <mergeCell ref="H2:J4"/>
    <mergeCell ref="B7:E8"/>
  </mergeCells>
  <conditionalFormatting sqref="P9:P25 L9:L25 T9:T25">
    <cfRule type="notContainsBlanks" dxfId="0" priority="1">
      <formula>LEN(TRIM(L9))&gt;0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K4">
      <formula1>"MAINLINE,LONG LEAD"</formula1>
    </dataValidation>
  </dataValidations>
  <pageMargins left="0.75" right="0.75" top="1" bottom="1" header="0.5" footer="0.5"/>
  <pageSetup paperSize="9" scale="7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7"/>
  <sheetViews>
    <sheetView view="pageBreakPreview" zoomScaleNormal="100" topLeftCell="B6" workbookViewId="0">
      <selection activeCell="O12" sqref="O12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0.1150442477876" customWidth="1"/>
    <col min="4" max="4" width="20.283185840708" customWidth="1"/>
    <col min="5" max="5" width="19.141592920354" customWidth="1"/>
    <col min="6" max="6" width="39.4247787610619" customWidth="1"/>
    <col min="7" max="7" width="9" customWidth="1"/>
    <col min="8" max="9" width="8.70796460176991" customWidth="1"/>
    <col min="10" max="10" width="11.283185840708" customWidth="1"/>
    <col min="11" max="11" width="9.16814159292035" customWidth="1"/>
    <col min="12" max="12" width="5.70796460176991" customWidth="1"/>
    <col min="13" max="15" width="8.70796460176991" customWidth="1"/>
    <col min="16" max="16" width="5.42477876106195" customWidth="1"/>
    <col min="17" max="17" width="8.70796460176991" customWidth="1"/>
    <col min="18" max="19" width="8.42477876106195" customWidth="1"/>
    <col min="20" max="20" width="6.70796460176991" customWidth="1"/>
    <col min="21" max="21" width="10.141592920354" customWidth="1"/>
    <col min="22" max="22" width="28.7079646017699" customWidth="1"/>
  </cols>
  <sheetData>
    <row r="1" ht="30" customHeight="1" spans="1:23">
      <c r="A1" s="61" t="s">
        <v>10</v>
      </c>
      <c r="B1" s="62"/>
      <c r="C1" s="436"/>
      <c r="D1" s="64" t="s">
        <v>1</v>
      </c>
      <c r="E1" s="64" t="s">
        <v>77</v>
      </c>
      <c r="F1" s="437"/>
      <c r="G1" s="67" t="s">
        <v>78</v>
      </c>
      <c r="H1" s="64"/>
      <c r="I1" s="458"/>
      <c r="J1" s="229"/>
      <c r="K1" s="459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82"/>
      <c r="W1" s="115"/>
    </row>
    <row r="2" customHeight="1" spans="1:23">
      <c r="A2" s="123" t="s">
        <v>11</v>
      </c>
      <c r="B2" s="124"/>
      <c r="C2" s="125" t="s">
        <v>77</v>
      </c>
      <c r="D2" s="126" t="s">
        <v>79</v>
      </c>
      <c r="E2" s="72"/>
      <c r="F2" s="72"/>
      <c r="G2" s="127"/>
      <c r="H2" s="128" t="s">
        <v>2</v>
      </c>
      <c r="I2" s="128"/>
      <c r="J2" s="128"/>
      <c r="K2" s="460" t="e">
        <f>#REF!</f>
        <v>#REF!</v>
      </c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82"/>
      <c r="W2" s="115"/>
    </row>
    <row r="3" customHeight="1" spans="1:23">
      <c r="A3" s="129" t="s">
        <v>80</v>
      </c>
      <c r="B3" s="130"/>
      <c r="C3" s="190"/>
      <c r="D3" s="132" t="s">
        <v>16</v>
      </c>
      <c r="E3" s="72"/>
      <c r="F3" s="72"/>
      <c r="G3" s="127"/>
      <c r="H3" s="135"/>
      <c r="I3" s="135"/>
      <c r="J3" s="135"/>
      <c r="K3" s="460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82"/>
      <c r="W3" s="115"/>
    </row>
    <row r="4" customHeight="1" spans="1:23">
      <c r="A4" s="129" t="s">
        <v>17</v>
      </c>
      <c r="B4" s="130"/>
      <c r="C4" s="131"/>
      <c r="D4" s="132" t="s">
        <v>81</v>
      </c>
      <c r="E4" s="72"/>
      <c r="F4" s="72"/>
      <c r="G4" s="127"/>
      <c r="H4" s="135"/>
      <c r="I4" s="135"/>
      <c r="J4" s="135"/>
      <c r="K4" s="461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82"/>
      <c r="W4" s="115"/>
    </row>
    <row r="5" customHeight="1" spans="1:23">
      <c r="A5" s="129" t="s">
        <v>20</v>
      </c>
      <c r="B5" s="130"/>
      <c r="C5" s="438"/>
      <c r="D5" s="132" t="s">
        <v>8</v>
      </c>
      <c r="E5" s="72"/>
      <c r="F5" s="72"/>
      <c r="G5" s="127"/>
      <c r="H5" s="87" t="s">
        <v>3</v>
      </c>
      <c r="I5" s="88"/>
      <c r="J5" s="89"/>
      <c r="K5" s="166" t="s">
        <v>82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82"/>
      <c r="W5" s="115"/>
    </row>
    <row r="6" customHeight="1" spans="1:23">
      <c r="A6" s="137" t="s">
        <v>22</v>
      </c>
      <c r="B6" s="138"/>
      <c r="C6" s="139" t="s">
        <v>83</v>
      </c>
      <c r="D6" s="140" t="s">
        <v>84</v>
      </c>
      <c r="E6" s="72"/>
      <c r="F6" s="72"/>
      <c r="G6" s="127"/>
      <c r="H6" s="95" t="s">
        <v>4</v>
      </c>
      <c r="I6" s="96"/>
      <c r="J6" s="97"/>
      <c r="K6" s="168" t="s">
        <v>85</v>
      </c>
      <c r="L6" s="162"/>
      <c r="M6" s="162"/>
      <c r="N6" s="162"/>
      <c r="O6" s="162"/>
      <c r="P6" s="162"/>
      <c r="Q6" s="162"/>
      <c r="R6" s="162"/>
      <c r="S6" s="162"/>
      <c r="T6" s="162"/>
      <c r="U6" s="183"/>
      <c r="V6" s="182"/>
      <c r="W6" s="115"/>
    </row>
    <row r="7" customHeight="1" spans="1:23">
      <c r="A7" s="143"/>
      <c r="B7" s="144" t="s">
        <v>86</v>
      </c>
      <c r="C7" s="145"/>
      <c r="D7" s="145"/>
      <c r="E7" s="145"/>
      <c r="F7" s="145"/>
      <c r="G7" s="146" t="s">
        <v>27</v>
      </c>
      <c r="H7" s="439" t="s">
        <v>87</v>
      </c>
      <c r="I7" s="439" t="s">
        <v>88</v>
      </c>
      <c r="J7" s="462" t="s">
        <v>89</v>
      </c>
      <c r="K7" s="463" t="s">
        <v>90</v>
      </c>
      <c r="L7" s="172"/>
      <c r="M7" s="172"/>
      <c r="N7" s="173"/>
      <c r="O7" s="172"/>
      <c r="P7" s="172"/>
      <c r="Q7" s="172"/>
      <c r="R7" s="173"/>
      <c r="S7" s="172"/>
      <c r="T7" s="172"/>
      <c r="U7" s="173"/>
      <c r="V7" s="175"/>
      <c r="W7" s="115"/>
    </row>
    <row r="8" ht="15" customHeight="1" spans="1:23">
      <c r="A8" s="147"/>
      <c r="B8" s="148"/>
      <c r="C8" s="148"/>
      <c r="D8" s="148"/>
      <c r="E8" s="148"/>
      <c r="F8" s="148"/>
      <c r="G8" s="149"/>
      <c r="H8" s="440"/>
      <c r="I8" s="440"/>
      <c r="J8" s="440"/>
      <c r="K8" s="440"/>
      <c r="L8" s="174"/>
      <c r="M8" s="175"/>
      <c r="N8" s="175"/>
      <c r="O8" s="175"/>
      <c r="P8" s="174"/>
      <c r="Q8" s="175"/>
      <c r="R8" s="175"/>
      <c r="S8" s="175"/>
      <c r="T8" s="174"/>
      <c r="U8" s="175"/>
      <c r="V8" s="175"/>
      <c r="W8" s="115"/>
    </row>
    <row r="9" ht="25" customHeight="1" spans="1:23">
      <c r="A9" s="150">
        <v>1</v>
      </c>
      <c r="B9" s="441" t="s">
        <v>91</v>
      </c>
      <c r="C9" s="442"/>
      <c r="D9" s="442"/>
      <c r="E9" s="443"/>
      <c r="F9" s="444" t="s">
        <v>36</v>
      </c>
      <c r="G9" s="445">
        <v>0.5</v>
      </c>
      <c r="H9" s="446">
        <f>'1X-3X'!H9*2.54</f>
        <v>142.24</v>
      </c>
      <c r="I9" s="446">
        <f>'1X-3X'!I9*2.54</f>
        <v>143.51</v>
      </c>
      <c r="J9" s="446">
        <f>'1X-3X'!J9*2.54</f>
        <v>144.78</v>
      </c>
      <c r="K9" s="446">
        <f>'1X-3X'!K9*2.54</f>
        <v>146.05</v>
      </c>
      <c r="L9" s="176"/>
      <c r="M9" s="176"/>
      <c r="N9" s="176"/>
      <c r="O9" s="179"/>
      <c r="P9" s="176"/>
      <c r="Q9" s="176"/>
      <c r="R9" s="176"/>
      <c r="S9" s="179"/>
      <c r="T9" s="176"/>
      <c r="U9" s="176"/>
      <c r="V9" s="184"/>
      <c r="W9" s="115"/>
    </row>
    <row r="10" ht="25" customHeight="1" spans="1:23">
      <c r="A10" s="150">
        <f t="shared" ref="A10:A25" si="0">A9+1</f>
        <v>2</v>
      </c>
      <c r="B10" s="441" t="s">
        <v>37</v>
      </c>
      <c r="C10" s="442"/>
      <c r="D10" s="442"/>
      <c r="E10" s="443"/>
      <c r="F10" s="447" t="s">
        <v>38</v>
      </c>
      <c r="G10" s="445">
        <v>0.5</v>
      </c>
      <c r="H10" s="446">
        <f>'1X-3X'!H10*2.54</f>
        <v>125.73</v>
      </c>
      <c r="I10" s="446">
        <f>'1X-3X'!I10*2.54</f>
        <v>127</v>
      </c>
      <c r="J10" s="446">
        <f>'1X-3X'!J10*2.54</f>
        <v>128.27</v>
      </c>
      <c r="K10" s="446">
        <f>'1X-3X'!K10*2.54</f>
        <v>129.54</v>
      </c>
      <c r="L10" s="176"/>
      <c r="M10" s="176"/>
      <c r="N10" s="176"/>
      <c r="O10" s="179"/>
      <c r="P10" s="176"/>
      <c r="Q10" s="176"/>
      <c r="R10" s="176"/>
      <c r="S10" s="179"/>
      <c r="T10" s="176"/>
      <c r="U10" s="176"/>
      <c r="V10" s="184"/>
      <c r="W10" s="115"/>
    </row>
    <row r="11" ht="25" customHeight="1" spans="1:23">
      <c r="A11" s="150">
        <f t="shared" si="0"/>
        <v>3</v>
      </c>
      <c r="B11" s="441" t="s">
        <v>39</v>
      </c>
      <c r="C11" s="442"/>
      <c r="D11" s="442"/>
      <c r="E11" s="443"/>
      <c r="F11" s="447" t="s">
        <v>40</v>
      </c>
      <c r="G11" s="445">
        <v>0.25</v>
      </c>
      <c r="H11" s="446">
        <f>'1X-3X'!H11*2.54</f>
        <v>67.945</v>
      </c>
      <c r="I11" s="446">
        <f>'1X-3X'!I11*2.54</f>
        <v>68.58</v>
      </c>
      <c r="J11" s="446">
        <f>'1X-3X'!J11*2.54</f>
        <v>69.215</v>
      </c>
      <c r="K11" s="446">
        <f>'1X-3X'!K11*2.54</f>
        <v>69.85</v>
      </c>
      <c r="L11" s="176"/>
      <c r="M11" s="176"/>
      <c r="N11" s="176"/>
      <c r="O11" s="179"/>
      <c r="P11" s="176"/>
      <c r="Q11" s="176"/>
      <c r="R11" s="176"/>
      <c r="S11" s="179"/>
      <c r="T11" s="176"/>
      <c r="U11" s="176"/>
      <c r="V11" s="184"/>
      <c r="W11" s="115"/>
    </row>
    <row r="12" ht="25" customHeight="1" spans="1:23">
      <c r="A12" s="150">
        <f t="shared" si="0"/>
        <v>4</v>
      </c>
      <c r="B12" s="441" t="s">
        <v>41</v>
      </c>
      <c r="C12" s="442"/>
      <c r="D12" s="442"/>
      <c r="E12" s="443"/>
      <c r="F12" s="448" t="s">
        <v>42</v>
      </c>
      <c r="G12" s="445">
        <v>0.25</v>
      </c>
      <c r="H12" s="446">
        <f>'1X-3X'!H12*2.54</f>
        <v>45.72</v>
      </c>
      <c r="I12" s="446">
        <f>'1X-3X'!I12*2.54</f>
        <v>46.355</v>
      </c>
      <c r="J12" s="446">
        <f>'1X-3X'!J12*2.54</f>
        <v>46.99</v>
      </c>
      <c r="K12" s="446">
        <f>'1X-3X'!K12*2.54</f>
        <v>47.625</v>
      </c>
      <c r="L12" s="176"/>
      <c r="M12" s="176"/>
      <c r="N12" s="176"/>
      <c r="O12" s="179"/>
      <c r="P12" s="176"/>
      <c r="Q12" s="176"/>
      <c r="R12" s="176"/>
      <c r="S12" s="179"/>
      <c r="T12" s="176"/>
      <c r="U12" s="176"/>
      <c r="V12" s="184"/>
      <c r="W12" s="115"/>
    </row>
    <row r="13" ht="25" customHeight="1" spans="1:23">
      <c r="A13" s="150">
        <f t="shared" si="0"/>
        <v>5</v>
      </c>
      <c r="B13" s="441" t="s">
        <v>92</v>
      </c>
      <c r="C13" s="442"/>
      <c r="D13" s="442"/>
      <c r="E13" s="443"/>
      <c r="F13" s="447" t="s">
        <v>93</v>
      </c>
      <c r="G13" s="445">
        <v>0.5</v>
      </c>
      <c r="H13" s="446">
        <f>'1X-3X'!H13*2.54</f>
        <v>106.68</v>
      </c>
      <c r="I13" s="446">
        <f>'1X-3X'!I13*2.54</f>
        <v>111.76</v>
      </c>
      <c r="J13" s="446">
        <f>'1X-3X'!J13*2.54</f>
        <v>118.11</v>
      </c>
      <c r="K13" s="446">
        <f>'1X-3X'!K13*2.54</f>
        <v>124.46</v>
      </c>
      <c r="L13" s="176"/>
      <c r="M13" s="176"/>
      <c r="N13" s="176"/>
      <c r="O13" s="179"/>
      <c r="P13" s="176"/>
      <c r="Q13" s="176"/>
      <c r="R13" s="176"/>
      <c r="S13" s="179"/>
      <c r="T13" s="176"/>
      <c r="U13" s="176"/>
      <c r="V13" s="184"/>
      <c r="W13" s="115"/>
    </row>
    <row r="14" ht="25" customHeight="1" spans="1:23">
      <c r="A14" s="150">
        <f t="shared" si="0"/>
        <v>6</v>
      </c>
      <c r="B14" s="449" t="s">
        <v>94</v>
      </c>
      <c r="C14" s="450"/>
      <c r="D14" s="450"/>
      <c r="E14" s="451"/>
      <c r="F14" s="447" t="s">
        <v>95</v>
      </c>
      <c r="G14" s="445">
        <v>0.5</v>
      </c>
      <c r="H14" s="446">
        <f>'1X-3X'!H14*2.54</f>
        <v>104.14</v>
      </c>
      <c r="I14" s="446">
        <f>'1X-3X'!I14*2.54</f>
        <v>109.22</v>
      </c>
      <c r="J14" s="446">
        <f>'1X-3X'!J14*2.54</f>
        <v>115.57</v>
      </c>
      <c r="K14" s="446">
        <f>'1X-3X'!K14*2.54</f>
        <v>121.92</v>
      </c>
      <c r="L14" s="176"/>
      <c r="M14" s="176"/>
      <c r="N14" s="176"/>
      <c r="O14" s="179"/>
      <c r="P14" s="176"/>
      <c r="Q14" s="176"/>
      <c r="R14" s="176"/>
      <c r="S14" s="179"/>
      <c r="T14" s="176"/>
      <c r="U14" s="176"/>
      <c r="V14" s="184"/>
      <c r="W14" s="115"/>
    </row>
    <row r="15" ht="25" customHeight="1" spans="1:23">
      <c r="A15" s="150">
        <f t="shared" si="0"/>
        <v>7</v>
      </c>
      <c r="B15" s="449" t="s">
        <v>96</v>
      </c>
      <c r="C15" s="450"/>
      <c r="D15" s="450"/>
      <c r="E15" s="451"/>
      <c r="F15" s="447" t="s">
        <v>97</v>
      </c>
      <c r="G15" s="445">
        <v>0.5</v>
      </c>
      <c r="H15" s="446">
        <f>'1X-3X'!H15*2.54</f>
        <v>121.92</v>
      </c>
      <c r="I15" s="446">
        <f>'1X-3X'!I15*2.54</f>
        <v>127</v>
      </c>
      <c r="J15" s="446">
        <f>'1X-3X'!J15*2.54</f>
        <v>133.35</v>
      </c>
      <c r="K15" s="446">
        <f>'1X-3X'!K15*2.54</f>
        <v>139.7</v>
      </c>
      <c r="L15" s="176"/>
      <c r="M15" s="176"/>
      <c r="N15" s="176"/>
      <c r="O15" s="179"/>
      <c r="P15" s="176"/>
      <c r="Q15" s="176"/>
      <c r="R15" s="176"/>
      <c r="S15" s="179"/>
      <c r="T15" s="176"/>
      <c r="U15" s="176"/>
      <c r="V15" s="184"/>
      <c r="W15" s="115"/>
    </row>
    <row r="16" ht="25" customHeight="1" spans="1:23">
      <c r="A16" s="150">
        <f t="shared" si="0"/>
        <v>8</v>
      </c>
      <c r="B16" s="452" t="s">
        <v>98</v>
      </c>
      <c r="C16" s="453"/>
      <c r="D16" s="453"/>
      <c r="E16" s="454"/>
      <c r="F16" s="447" t="s">
        <v>55</v>
      </c>
      <c r="G16" s="445">
        <v>0.5</v>
      </c>
      <c r="H16" s="446">
        <f>'1X-3X'!H16*2.54</f>
        <v>365.76</v>
      </c>
      <c r="I16" s="446">
        <f>'1X-3X'!I16*2.54</f>
        <v>370.84</v>
      </c>
      <c r="J16" s="446">
        <f>'1X-3X'!J16*2.54</f>
        <v>377.19</v>
      </c>
      <c r="K16" s="446">
        <f>'1X-3X'!K16*2.54</f>
        <v>383.54</v>
      </c>
      <c r="L16" s="176"/>
      <c r="M16" s="176"/>
      <c r="N16" s="176"/>
      <c r="O16" s="179"/>
      <c r="P16" s="176"/>
      <c r="Q16" s="176"/>
      <c r="R16" s="176"/>
      <c r="S16" s="179"/>
      <c r="T16" s="176"/>
      <c r="U16" s="176"/>
      <c r="V16" s="184"/>
      <c r="W16" s="115"/>
    </row>
    <row r="17" ht="25" customHeight="1" spans="1:23">
      <c r="A17" s="150">
        <f t="shared" si="0"/>
        <v>9</v>
      </c>
      <c r="B17" s="452" t="s">
        <v>99</v>
      </c>
      <c r="C17" s="453"/>
      <c r="D17" s="453"/>
      <c r="E17" s="454"/>
      <c r="F17" s="447" t="s">
        <v>57</v>
      </c>
      <c r="G17" s="445">
        <v>0.5</v>
      </c>
      <c r="H17" s="446">
        <f>'1X-3X'!H17*2.54</f>
        <v>355.6</v>
      </c>
      <c r="I17" s="446">
        <f>'1X-3X'!I17*2.54</f>
        <v>360.68</v>
      </c>
      <c r="J17" s="446">
        <f>'1X-3X'!J17*2.54</f>
        <v>367.03</v>
      </c>
      <c r="K17" s="446">
        <f>'1X-3X'!K17*2.54</f>
        <v>373.38</v>
      </c>
      <c r="L17" s="176"/>
      <c r="M17" s="176"/>
      <c r="N17" s="176"/>
      <c r="O17" s="179"/>
      <c r="P17" s="176"/>
      <c r="Q17" s="176"/>
      <c r="R17" s="176"/>
      <c r="S17" s="179"/>
      <c r="T17" s="176"/>
      <c r="U17" s="176"/>
      <c r="V17" s="184"/>
      <c r="W17" s="115"/>
    </row>
    <row r="18" ht="25" customHeight="1" spans="1:23">
      <c r="A18" s="150">
        <f t="shared" si="0"/>
        <v>10</v>
      </c>
      <c r="B18" s="441" t="s">
        <v>58</v>
      </c>
      <c r="C18" s="442"/>
      <c r="D18" s="442"/>
      <c r="E18" s="443"/>
      <c r="F18" s="455" t="s">
        <v>100</v>
      </c>
      <c r="G18" s="445">
        <v>0</v>
      </c>
      <c r="H18" s="446">
        <f>'1X-3X'!H18*2.54</f>
        <v>24.13</v>
      </c>
      <c r="I18" s="446">
        <f>'1X-3X'!I18*2.54</f>
        <v>24.4475</v>
      </c>
      <c r="J18" s="446">
        <f>'1X-3X'!J18*2.54</f>
        <v>24.765</v>
      </c>
      <c r="K18" s="446">
        <f>'1X-3X'!K18*2.54</f>
        <v>25.0825</v>
      </c>
      <c r="L18" s="176"/>
      <c r="M18" s="176"/>
      <c r="N18" s="176"/>
      <c r="O18" s="179"/>
      <c r="P18" s="176"/>
      <c r="Q18" s="176"/>
      <c r="R18" s="176"/>
      <c r="S18" s="179"/>
      <c r="T18" s="176"/>
      <c r="U18" s="176"/>
      <c r="V18" s="184"/>
      <c r="W18" s="115"/>
    </row>
    <row r="19" ht="25" customHeight="1" spans="1:23">
      <c r="A19" s="150">
        <f t="shared" si="0"/>
        <v>11</v>
      </c>
      <c r="B19" s="441" t="s">
        <v>101</v>
      </c>
      <c r="C19" s="442"/>
      <c r="D19" s="442"/>
      <c r="E19" s="443"/>
      <c r="F19" s="448" t="s">
        <v>102</v>
      </c>
      <c r="G19" s="445">
        <v>0.25</v>
      </c>
      <c r="H19" s="446">
        <f>'1X-3X'!H19*2.54</f>
        <v>45.085</v>
      </c>
      <c r="I19" s="446">
        <f>'1X-3X'!I19*2.54</f>
        <v>45.72</v>
      </c>
      <c r="J19" s="446">
        <f>'1X-3X'!J19*2.54</f>
        <v>46.355</v>
      </c>
      <c r="K19" s="446">
        <f>'1X-3X'!K19*2.54</f>
        <v>46.99</v>
      </c>
      <c r="L19" s="176"/>
      <c r="M19" s="176"/>
      <c r="N19" s="176"/>
      <c r="O19" s="179"/>
      <c r="P19" s="176"/>
      <c r="Q19" s="176"/>
      <c r="R19" s="176"/>
      <c r="S19" s="179"/>
      <c r="T19" s="176"/>
      <c r="U19" s="176"/>
      <c r="V19" s="184"/>
      <c r="W19" s="115"/>
    </row>
    <row r="20" ht="25" customHeight="1" spans="1:23">
      <c r="A20" s="150">
        <f t="shared" si="0"/>
        <v>12</v>
      </c>
      <c r="B20" s="441" t="s">
        <v>103</v>
      </c>
      <c r="C20" s="442"/>
      <c r="D20" s="442"/>
      <c r="E20" s="443"/>
      <c r="F20" s="448" t="s">
        <v>104</v>
      </c>
      <c r="G20" s="445">
        <v>0.25</v>
      </c>
      <c r="H20" s="446">
        <f>'1X-3X'!H20*2.54</f>
        <v>69.215</v>
      </c>
      <c r="I20" s="446">
        <f>'1X-3X'!I20*2.54</f>
        <v>69.85</v>
      </c>
      <c r="J20" s="446">
        <f>'1X-3X'!J20*2.54</f>
        <v>70.485</v>
      </c>
      <c r="K20" s="446">
        <f>'1X-3X'!K20*2.54</f>
        <v>71.12</v>
      </c>
      <c r="L20" s="176"/>
      <c r="M20" s="179"/>
      <c r="N20" s="176"/>
      <c r="O20" s="179"/>
      <c r="P20" s="176"/>
      <c r="Q20" s="179"/>
      <c r="R20" s="176"/>
      <c r="S20" s="179"/>
      <c r="T20" s="176"/>
      <c r="U20" s="176"/>
      <c r="V20" s="184"/>
      <c r="W20" s="115"/>
    </row>
    <row r="21" ht="25" customHeight="1" spans="1:23">
      <c r="A21" s="150">
        <f t="shared" si="0"/>
        <v>13</v>
      </c>
      <c r="B21" s="441" t="s">
        <v>65</v>
      </c>
      <c r="C21" s="442"/>
      <c r="D21" s="442"/>
      <c r="E21" s="443"/>
      <c r="F21" s="448" t="s">
        <v>66</v>
      </c>
      <c r="G21" s="445">
        <v>0</v>
      </c>
      <c r="H21" s="446">
        <f>'1X-3X'!H21*2.54</f>
        <v>9.8425</v>
      </c>
      <c r="I21" s="446">
        <f>'1X-3X'!I21*2.54</f>
        <v>10.16</v>
      </c>
      <c r="J21" s="446">
        <f>'1X-3X'!J21*2.54</f>
        <v>10.4775</v>
      </c>
      <c r="K21" s="446">
        <f>'1X-3X'!K21*2.54</f>
        <v>10.795</v>
      </c>
      <c r="L21" s="176"/>
      <c r="M21" s="176"/>
      <c r="N21" s="176"/>
      <c r="O21" s="179"/>
      <c r="P21" s="176"/>
      <c r="Q21" s="176"/>
      <c r="R21" s="176"/>
      <c r="S21" s="179"/>
      <c r="T21" s="176"/>
      <c r="U21" s="176"/>
      <c r="V21" s="184"/>
      <c r="W21" s="115"/>
    </row>
    <row r="22" ht="25" customHeight="1" spans="1:23">
      <c r="A22" s="150">
        <f t="shared" si="0"/>
        <v>14</v>
      </c>
      <c r="B22" s="441" t="s">
        <v>67</v>
      </c>
      <c r="C22" s="442"/>
      <c r="D22" s="442"/>
      <c r="E22" s="443"/>
      <c r="F22" s="447" t="s">
        <v>68</v>
      </c>
      <c r="G22" s="445">
        <v>0</v>
      </c>
      <c r="H22" s="446">
        <f>'1X-3X'!H22*2.54</f>
        <v>11.1125</v>
      </c>
      <c r="I22" s="446">
        <f>'1X-3X'!I22*2.54</f>
        <v>11.43</v>
      </c>
      <c r="J22" s="446">
        <f>'1X-3X'!J22*2.54</f>
        <v>11.7475</v>
      </c>
      <c r="K22" s="446">
        <f>'1X-3X'!K22*2.54</f>
        <v>12.065</v>
      </c>
      <c r="L22" s="176"/>
      <c r="M22" s="176"/>
      <c r="N22" s="176"/>
      <c r="O22" s="179"/>
      <c r="P22" s="176"/>
      <c r="Q22" s="176"/>
      <c r="R22" s="176"/>
      <c r="S22" s="179"/>
      <c r="T22" s="176"/>
      <c r="U22" s="176"/>
      <c r="V22" s="184"/>
      <c r="W22" s="115"/>
    </row>
    <row r="23" ht="25" customHeight="1" spans="1:23">
      <c r="A23" s="150">
        <f t="shared" si="0"/>
        <v>15</v>
      </c>
      <c r="B23" s="441" t="s">
        <v>69</v>
      </c>
      <c r="C23" s="442"/>
      <c r="D23" s="442"/>
      <c r="E23" s="443"/>
      <c r="F23" s="456" t="s">
        <v>70</v>
      </c>
      <c r="G23" s="445">
        <v>0</v>
      </c>
      <c r="H23" s="446">
        <f>'1X-3X'!H23*2.54</f>
        <v>3.81</v>
      </c>
      <c r="I23" s="446">
        <f>'1X-3X'!I23*2.54</f>
        <v>3.81</v>
      </c>
      <c r="J23" s="446">
        <f>'1X-3X'!J23*2.54</f>
        <v>3.81</v>
      </c>
      <c r="K23" s="446">
        <f>'1X-3X'!K23*2.54</f>
        <v>3.81</v>
      </c>
      <c r="L23" s="176"/>
      <c r="M23" s="179"/>
      <c r="N23" s="176"/>
      <c r="O23" s="179"/>
      <c r="P23" s="176"/>
      <c r="Q23" s="179"/>
      <c r="R23" s="176"/>
      <c r="S23" s="179"/>
      <c r="T23" s="176"/>
      <c r="U23" s="176"/>
      <c r="V23" s="184"/>
      <c r="W23" s="115"/>
    </row>
    <row r="24" ht="25" customHeight="1" spans="1:23">
      <c r="A24" s="150">
        <f t="shared" si="0"/>
        <v>16</v>
      </c>
      <c r="B24" s="441" t="s">
        <v>71</v>
      </c>
      <c r="C24" s="442"/>
      <c r="D24" s="442"/>
      <c r="E24" s="443"/>
      <c r="F24" s="457" t="s">
        <v>72</v>
      </c>
      <c r="G24" s="445">
        <v>0.25</v>
      </c>
      <c r="H24" s="446">
        <f>'1X-3X'!H24*2.54</f>
        <v>78.105</v>
      </c>
      <c r="I24" s="446">
        <f>'1X-3X'!I24*2.54</f>
        <v>78.74</v>
      </c>
      <c r="J24" s="446">
        <f>'1X-3X'!J24*2.54</f>
        <v>79.375</v>
      </c>
      <c r="K24" s="446">
        <f>'1X-3X'!K24*2.54</f>
        <v>80.01</v>
      </c>
      <c r="L24" s="176"/>
      <c r="M24" s="176"/>
      <c r="N24" s="176"/>
      <c r="O24" s="179"/>
      <c r="P24" s="176"/>
      <c r="Q24" s="176"/>
      <c r="R24" s="176"/>
      <c r="S24" s="179"/>
      <c r="T24" s="176"/>
      <c r="U24" s="176"/>
      <c r="V24" s="184"/>
      <c r="W24" s="115"/>
    </row>
    <row r="25" ht="25" customHeight="1" spans="1:23">
      <c r="A25" s="150">
        <f t="shared" si="0"/>
        <v>17</v>
      </c>
      <c r="B25" s="441" t="s">
        <v>73</v>
      </c>
      <c r="C25" s="442"/>
      <c r="D25" s="442"/>
      <c r="E25" s="443"/>
      <c r="F25" s="456" t="s">
        <v>74</v>
      </c>
      <c r="G25" s="445">
        <v>0</v>
      </c>
      <c r="H25" s="446">
        <f>'1X-3X'!H25*2.54</f>
        <v>0.3175</v>
      </c>
      <c r="I25" s="446">
        <f>'1X-3X'!I25*2.54</f>
        <v>0.3175</v>
      </c>
      <c r="J25" s="446">
        <f>'1X-3X'!J25*2.54</f>
        <v>0.3175</v>
      </c>
      <c r="K25" s="446">
        <f>'1X-3X'!K25*2.54</f>
        <v>0.3175</v>
      </c>
      <c r="L25" s="176"/>
      <c r="M25" s="176"/>
      <c r="N25" s="176"/>
      <c r="O25" s="179"/>
      <c r="P25" s="176"/>
      <c r="Q25" s="176"/>
      <c r="R25" s="176"/>
      <c r="S25" s="179"/>
      <c r="T25" s="176"/>
      <c r="U25" s="176"/>
      <c r="V25" s="184"/>
      <c r="W25" s="115"/>
    </row>
    <row r="26" customFormat="1" customHeight="1" spans="12:23"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</row>
    <row r="27" customFormat="1" customHeight="1" spans="12:23"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</row>
    <row r="28" customFormat="1" customHeight="1" spans="12:23"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</row>
    <row r="29" customFormat="1" customHeight="1" spans="12:23"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</row>
    <row r="30" customFormat="1" customHeight="1" spans="12:23"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</row>
    <row r="31" customFormat="1" customHeight="1" spans="12:23"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</row>
    <row r="32" customFormat="1" customHeight="1" spans="12:23"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</row>
    <row r="33" customFormat="1" customHeight="1" spans="12:23"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</row>
    <row r="34" customFormat="1" customHeight="1" spans="12:23"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</row>
    <row r="35" customFormat="1" customHeight="1" spans="12:23"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</row>
    <row r="36" customFormat="1" customHeight="1" spans="12:23"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</row>
    <row r="37" customFormat="1" customHeight="1" spans="12:23"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</sheetData>
  <mergeCells count="40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A6:B6"/>
    <mergeCell ref="E6:G6"/>
    <mergeCell ref="H6:J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G7:G8"/>
    <mergeCell ref="H7:H8"/>
    <mergeCell ref="I7:I8"/>
    <mergeCell ref="J7:J8"/>
    <mergeCell ref="K2:K4"/>
    <mergeCell ref="K7:K8"/>
    <mergeCell ref="H2:J4"/>
    <mergeCell ref="B7:E8"/>
  </mergeCells>
  <conditionalFormatting sqref="P9:P25 L9:L25 T9:T25">
    <cfRule type="notContainsBlanks" dxfId="0" priority="1">
      <formula>LEN(TRIM(L9))&gt;0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K4">
      <formula1>"MAINLINE,LONG LEAD"</formula1>
    </dataValidation>
  </dataValidations>
  <pageMargins left="0.75" right="0.75" top="1" bottom="1" header="0.5" footer="0.5"/>
  <pageSetup paperSize="9" scale="7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Q1042"/>
  <sheetViews>
    <sheetView showGridLines="0" topLeftCell="A14" workbookViewId="0">
      <selection activeCell="M29" sqref="M29"/>
    </sheetView>
  </sheetViews>
  <sheetFormatPr defaultColWidth="14.4424778761062" defaultRowHeight="15" customHeight="1"/>
  <cols>
    <col min="1" max="1" width="4.66371681415929" style="290" customWidth="1"/>
    <col min="2" max="2" width="18.6637168141593" style="290" customWidth="1"/>
    <col min="3" max="3" width="28.6637168141593" style="290" customWidth="1"/>
    <col min="4" max="4" width="23.3362831858407" style="290" customWidth="1"/>
    <col min="5" max="5" width="21.6637168141593" style="290" customWidth="1"/>
    <col min="6" max="6" width="10.3362831858407" style="290" customWidth="1"/>
    <col min="7" max="7" width="10" style="290" hidden="1" customWidth="1"/>
    <col min="8" max="13" width="10" style="290" customWidth="1"/>
    <col min="14" max="14" width="6.44247787610619" style="290" customWidth="1"/>
    <col min="15" max="16" width="9.66371681415929" style="290" customWidth="1"/>
    <col min="17" max="17" width="33" style="290" customWidth="1"/>
    <col min="18" max="20" width="9.66371681415929" style="290" customWidth="1"/>
    <col min="21" max="21" width="7.44247787610619" style="290" customWidth="1"/>
    <col min="22" max="22" width="11.4424778761062" style="290" customWidth="1"/>
    <col min="23" max="23" width="32.6637168141593" style="290" customWidth="1"/>
    <col min="24" max="25" width="13.6637168141593" style="290" customWidth="1"/>
    <col min="26" max="16384" width="14.4424778761062" style="290"/>
  </cols>
  <sheetData>
    <row r="1" ht="30" customHeight="1" spans="1:17">
      <c r="A1" s="291" t="s">
        <v>10</v>
      </c>
      <c r="B1" s="292"/>
      <c r="C1" s="292"/>
      <c r="D1" s="292"/>
      <c r="E1" s="292"/>
      <c r="F1" s="292"/>
      <c r="G1" s="293"/>
      <c r="H1" s="294"/>
      <c r="I1" s="292"/>
      <c r="J1" s="292"/>
      <c r="K1" s="292"/>
      <c r="L1" s="292"/>
      <c r="M1" s="293"/>
      <c r="N1" s="353"/>
      <c r="O1" s="353"/>
      <c r="P1" s="353"/>
      <c r="Q1" s="353"/>
    </row>
    <row r="2" ht="15.75" customHeight="1" spans="1:17">
      <c r="A2" s="295" t="s">
        <v>11</v>
      </c>
      <c r="B2" s="296"/>
      <c r="C2" s="297"/>
      <c r="D2" s="298" t="s">
        <v>13</v>
      </c>
      <c r="E2" s="299"/>
      <c r="F2" s="300"/>
      <c r="G2" s="301"/>
      <c r="H2" s="302"/>
      <c r="I2" s="302"/>
      <c r="J2" s="302"/>
      <c r="K2" s="302"/>
      <c r="L2" s="302"/>
      <c r="M2" s="354"/>
      <c r="N2" s="355"/>
      <c r="O2" s="355"/>
      <c r="P2" s="355"/>
      <c r="Q2" s="355"/>
    </row>
    <row r="3" ht="15.75" customHeight="1" spans="1:17">
      <c r="A3" s="303" t="s">
        <v>15</v>
      </c>
      <c r="B3" s="292"/>
      <c r="C3" s="304"/>
      <c r="D3" s="305" t="s">
        <v>16</v>
      </c>
      <c r="E3" s="306"/>
      <c r="F3" s="307"/>
      <c r="G3" s="308"/>
      <c r="M3" s="354"/>
      <c r="N3" s="355"/>
      <c r="O3" s="355"/>
      <c r="P3" s="355"/>
      <c r="Q3" s="355"/>
    </row>
    <row r="4" ht="15.75" customHeight="1" spans="1:17">
      <c r="A4" s="303" t="s">
        <v>17</v>
      </c>
      <c r="B4" s="292"/>
      <c r="C4" s="304"/>
      <c r="D4" s="305" t="s">
        <v>18</v>
      </c>
      <c r="E4" s="306"/>
      <c r="F4" s="307"/>
      <c r="G4" s="308"/>
      <c r="M4" s="354"/>
      <c r="N4" s="355"/>
      <c r="O4" s="355"/>
      <c r="P4" s="355"/>
      <c r="Q4" s="355"/>
    </row>
    <row r="5" ht="15.75" customHeight="1" spans="1:17">
      <c r="A5" s="309" t="s">
        <v>20</v>
      </c>
      <c r="B5" s="310"/>
      <c r="C5" s="311"/>
      <c r="D5" s="312"/>
      <c r="E5" s="312"/>
      <c r="F5" s="307"/>
      <c r="G5" s="308"/>
      <c r="M5" s="354"/>
      <c r="N5" s="355"/>
      <c r="O5" s="355"/>
      <c r="P5" s="355"/>
      <c r="Q5" s="370" t="s">
        <v>105</v>
      </c>
    </row>
    <row r="6" ht="15.75" customHeight="1" spans="1:17">
      <c r="A6" s="313"/>
      <c r="B6" s="313"/>
      <c r="C6" s="313"/>
      <c r="D6" s="115"/>
      <c r="E6" s="115"/>
      <c r="F6" s="307"/>
      <c r="G6" s="314"/>
      <c r="H6" s="296"/>
      <c r="I6" s="296"/>
      <c r="J6" s="296"/>
      <c r="K6" s="296"/>
      <c r="L6" s="296"/>
      <c r="M6" s="356"/>
      <c r="N6" s="355"/>
      <c r="O6" s="355"/>
      <c r="P6" s="355"/>
      <c r="Q6" s="371"/>
    </row>
    <row r="7" ht="15.75" customHeight="1" spans="1:17">
      <c r="A7" s="313"/>
      <c r="B7" s="313"/>
      <c r="C7" s="313"/>
      <c r="D7" s="115"/>
      <c r="E7" s="115"/>
      <c r="F7" s="315" t="s">
        <v>27</v>
      </c>
      <c r="G7" s="315" t="s">
        <v>28</v>
      </c>
      <c r="H7" s="315" t="s">
        <v>29</v>
      </c>
      <c r="I7" s="357" t="s">
        <v>30</v>
      </c>
      <c r="J7" s="358" t="s">
        <v>31</v>
      </c>
      <c r="K7" s="315" t="s">
        <v>32</v>
      </c>
      <c r="L7" s="315" t="s">
        <v>33</v>
      </c>
      <c r="M7" s="315" t="s">
        <v>34</v>
      </c>
      <c r="N7" s="359"/>
      <c r="O7" s="359"/>
      <c r="P7" s="360"/>
      <c r="Q7" s="372"/>
    </row>
    <row r="8" ht="15.75" customHeight="1" spans="1:17">
      <c r="A8" s="115"/>
      <c r="B8" s="115"/>
      <c r="C8" s="115"/>
      <c r="D8" s="115"/>
      <c r="E8" s="115"/>
      <c r="F8" s="316"/>
      <c r="G8" s="315"/>
      <c r="H8" s="315"/>
      <c r="I8" s="361"/>
      <c r="J8" s="358"/>
      <c r="K8" s="315"/>
      <c r="L8" s="316"/>
      <c r="M8" s="315"/>
      <c r="N8" s="359"/>
      <c r="O8" s="359"/>
      <c r="P8" s="360"/>
      <c r="Q8" s="360"/>
    </row>
    <row r="9" ht="15.75" customHeight="1" spans="1:17">
      <c r="A9" s="115"/>
      <c r="B9" s="115"/>
      <c r="C9" s="115"/>
      <c r="D9" s="115"/>
      <c r="E9" s="115"/>
      <c r="F9" s="316"/>
      <c r="G9" s="315"/>
      <c r="H9" s="315"/>
      <c r="I9" s="361"/>
      <c r="J9" s="358"/>
      <c r="K9" s="315"/>
      <c r="L9" s="316"/>
      <c r="M9" s="315"/>
      <c r="N9" s="359"/>
      <c r="O9" s="359"/>
      <c r="P9" s="360"/>
      <c r="Q9" s="360"/>
    </row>
    <row r="10" ht="15.75" customHeight="1" spans="1:17">
      <c r="A10" s="115"/>
      <c r="B10" s="115"/>
      <c r="C10" s="115"/>
      <c r="D10" s="115"/>
      <c r="E10" s="115"/>
      <c r="F10" s="316"/>
      <c r="G10" s="315"/>
      <c r="H10" s="315"/>
      <c r="I10" s="361"/>
      <c r="J10" s="358"/>
      <c r="K10" s="315"/>
      <c r="L10" s="316"/>
      <c r="M10" s="315"/>
      <c r="N10" s="359"/>
      <c r="O10" s="359"/>
      <c r="P10" s="360"/>
      <c r="Q10" s="360"/>
    </row>
    <row r="11" ht="15.75" customHeight="1" spans="1:17">
      <c r="A11" s="115"/>
      <c r="B11" s="115"/>
      <c r="C11" s="115"/>
      <c r="D11" s="115"/>
      <c r="E11" s="115"/>
      <c r="F11" s="316"/>
      <c r="G11" s="315"/>
      <c r="H11" s="315"/>
      <c r="I11" s="361"/>
      <c r="J11" s="358"/>
      <c r="K11" s="315"/>
      <c r="L11" s="316"/>
      <c r="M11" s="315"/>
      <c r="N11" s="359"/>
      <c r="O11" s="359"/>
      <c r="P11" s="360"/>
      <c r="Q11" s="360"/>
    </row>
    <row r="12" ht="15.75" customHeight="1" spans="1:17">
      <c r="A12" s="115"/>
      <c r="B12" s="115"/>
      <c r="C12" s="115"/>
      <c r="D12" s="115"/>
      <c r="E12" s="115"/>
      <c r="F12" s="316"/>
      <c r="G12" s="315"/>
      <c r="H12" s="315"/>
      <c r="I12" s="361"/>
      <c r="J12" s="358"/>
      <c r="K12" s="315"/>
      <c r="L12" s="316"/>
      <c r="M12" s="315"/>
      <c r="N12" s="359"/>
      <c r="O12" s="359"/>
      <c r="P12" s="360"/>
      <c r="Q12" s="360"/>
    </row>
    <row r="13" ht="15.75" customHeight="1" spans="1:17">
      <c r="A13" s="115"/>
      <c r="B13" s="115"/>
      <c r="C13" s="115"/>
      <c r="D13" s="115"/>
      <c r="E13" s="115"/>
      <c r="F13" s="316"/>
      <c r="G13" s="315"/>
      <c r="H13" s="315"/>
      <c r="I13" s="361"/>
      <c r="J13" s="358"/>
      <c r="K13" s="315"/>
      <c r="L13" s="316"/>
      <c r="M13" s="315"/>
      <c r="N13" s="359"/>
      <c r="O13" s="359"/>
      <c r="P13" s="360"/>
      <c r="Q13" s="360"/>
    </row>
    <row r="14" ht="15.75" customHeight="1" spans="1:17">
      <c r="A14" s="115"/>
      <c r="B14" s="115"/>
      <c r="C14" s="115"/>
      <c r="D14" s="115"/>
      <c r="E14" s="115"/>
      <c r="F14" s="316"/>
      <c r="G14" s="315"/>
      <c r="H14" s="315"/>
      <c r="I14" s="361"/>
      <c r="J14" s="358"/>
      <c r="K14" s="315"/>
      <c r="L14" s="316"/>
      <c r="M14" s="315"/>
      <c r="N14" s="359"/>
      <c r="O14" s="359"/>
      <c r="P14" s="360"/>
      <c r="Q14" s="360"/>
    </row>
    <row r="15" ht="15.75" customHeight="1" spans="1:17">
      <c r="A15" s="115"/>
      <c r="B15" s="115"/>
      <c r="C15" s="115"/>
      <c r="D15" s="115"/>
      <c r="E15" s="115"/>
      <c r="F15" s="316"/>
      <c r="G15" s="315"/>
      <c r="H15" s="315"/>
      <c r="I15" s="361"/>
      <c r="J15" s="358"/>
      <c r="K15" s="315"/>
      <c r="L15" s="316"/>
      <c r="M15" s="315"/>
      <c r="N15" s="359"/>
      <c r="O15" s="359"/>
      <c r="P15" s="360"/>
      <c r="Q15" s="360"/>
    </row>
    <row r="16" ht="15.75" customHeight="1" spans="1:17">
      <c r="A16" s="115"/>
      <c r="B16" s="115"/>
      <c r="C16" s="115"/>
      <c r="D16" s="115"/>
      <c r="E16" s="115"/>
      <c r="F16" s="316"/>
      <c r="G16" s="315"/>
      <c r="H16" s="315"/>
      <c r="I16" s="361"/>
      <c r="J16" s="358"/>
      <c r="K16" s="315"/>
      <c r="L16" s="316"/>
      <c r="M16" s="315"/>
      <c r="N16" s="359"/>
      <c r="O16" s="359"/>
      <c r="P16" s="360"/>
      <c r="Q16" s="360"/>
    </row>
    <row r="17" ht="15.75" customHeight="1" spans="1:17">
      <c r="A17" s="115"/>
      <c r="B17" s="115"/>
      <c r="C17" s="115"/>
      <c r="D17" s="115"/>
      <c r="E17" s="115"/>
      <c r="F17" s="316"/>
      <c r="G17" s="315"/>
      <c r="H17" s="315"/>
      <c r="I17" s="361"/>
      <c r="J17" s="358"/>
      <c r="K17" s="315"/>
      <c r="L17" s="316"/>
      <c r="M17" s="315"/>
      <c r="N17" s="359"/>
      <c r="O17" s="359"/>
      <c r="P17" s="360"/>
      <c r="Q17" s="360"/>
    </row>
    <row r="18" ht="15.75" customHeight="1" spans="1:17">
      <c r="A18" s="115"/>
      <c r="B18" s="115"/>
      <c r="C18" s="115"/>
      <c r="D18" s="115"/>
      <c r="E18" s="115"/>
      <c r="F18" s="316"/>
      <c r="G18" s="315"/>
      <c r="H18" s="315"/>
      <c r="I18" s="361"/>
      <c r="J18" s="358"/>
      <c r="K18" s="315"/>
      <c r="L18" s="316"/>
      <c r="M18" s="315"/>
      <c r="N18" s="359"/>
      <c r="O18" s="359"/>
      <c r="P18" s="360"/>
      <c r="Q18" s="360"/>
    </row>
    <row r="19" ht="15.75" customHeight="1" spans="1:17">
      <c r="A19" s="115"/>
      <c r="B19" s="115"/>
      <c r="C19" s="115"/>
      <c r="D19" s="115"/>
      <c r="E19" s="115"/>
      <c r="F19" s="316"/>
      <c r="G19" s="315"/>
      <c r="H19" s="315"/>
      <c r="I19" s="361"/>
      <c r="J19" s="358"/>
      <c r="K19" s="315"/>
      <c r="L19" s="316"/>
      <c r="M19" s="315"/>
      <c r="N19" s="359"/>
      <c r="O19" s="359"/>
      <c r="P19" s="360"/>
      <c r="Q19" s="360"/>
    </row>
    <row r="20" ht="15.75" customHeight="1" spans="1:17">
      <c r="A20" s="115"/>
      <c r="B20" s="115"/>
      <c r="C20" s="115"/>
      <c r="D20" s="115"/>
      <c r="E20" s="115"/>
      <c r="F20" s="316"/>
      <c r="G20" s="315"/>
      <c r="H20" s="315"/>
      <c r="I20" s="361"/>
      <c r="J20" s="358"/>
      <c r="K20" s="315"/>
      <c r="L20" s="316"/>
      <c r="M20" s="315"/>
      <c r="N20" s="359"/>
      <c r="O20" s="359"/>
      <c r="P20" s="360"/>
      <c r="Q20" s="360"/>
    </row>
    <row r="21" customHeight="1" spans="1:17">
      <c r="A21" s="317"/>
      <c r="B21" s="317"/>
      <c r="C21" s="317"/>
      <c r="D21" s="317"/>
      <c r="E21" s="317"/>
      <c r="F21" s="318"/>
      <c r="G21" s="318"/>
      <c r="H21" s="318"/>
      <c r="I21" s="318"/>
      <c r="J21" s="318"/>
      <c r="K21" s="318"/>
      <c r="L21" s="318"/>
      <c r="M21" s="318"/>
      <c r="N21" s="359"/>
      <c r="O21" s="362"/>
      <c r="P21" s="362"/>
      <c r="Q21" s="360"/>
    </row>
    <row r="22" ht="15.75" hidden="1" customHeight="1" spans="1:17">
      <c r="A22" s="319">
        <v>1</v>
      </c>
      <c r="B22" s="320"/>
      <c r="C22" s="320"/>
      <c r="D22" s="320"/>
      <c r="E22" s="321"/>
      <c r="F22" s="322">
        <v>44934</v>
      </c>
      <c r="G22" s="323"/>
      <c r="H22" s="323"/>
      <c r="I22" s="363"/>
      <c r="J22" s="323"/>
      <c r="K22" s="323"/>
      <c r="L22" s="323"/>
      <c r="M22" s="323"/>
      <c r="N22" s="359"/>
      <c r="O22" s="364"/>
      <c r="P22" s="364"/>
      <c r="Q22" s="360"/>
    </row>
    <row r="23" ht="15.75" hidden="1" customHeight="1" spans="1:17">
      <c r="A23" s="319">
        <f t="shared" ref="A23:A25" si="0">A22+1</f>
        <v>2</v>
      </c>
      <c r="B23" s="320"/>
      <c r="C23" s="320"/>
      <c r="D23" s="320"/>
      <c r="E23" s="321"/>
      <c r="F23" s="322">
        <v>44930</v>
      </c>
      <c r="G23" s="323"/>
      <c r="H23" s="323"/>
      <c r="I23" s="363"/>
      <c r="J23" s="323"/>
      <c r="K23" s="323"/>
      <c r="L23" s="323"/>
      <c r="M23" s="323"/>
      <c r="N23" s="359"/>
      <c r="O23" s="364"/>
      <c r="P23" s="364"/>
      <c r="Q23" s="360"/>
    </row>
    <row r="24" ht="15.75" hidden="1" customHeight="1" spans="1:17">
      <c r="A24" s="319">
        <f t="shared" si="0"/>
        <v>3</v>
      </c>
      <c r="B24" s="320"/>
      <c r="C24" s="320"/>
      <c r="D24" s="320"/>
      <c r="E24" s="321"/>
      <c r="F24" s="324">
        <v>44930</v>
      </c>
      <c r="G24" s="323"/>
      <c r="H24" s="323"/>
      <c r="I24" s="363"/>
      <c r="J24" s="323"/>
      <c r="K24" s="323"/>
      <c r="L24" s="323"/>
      <c r="M24" s="323"/>
      <c r="N24" s="359"/>
      <c r="O24" s="364"/>
      <c r="P24" s="364"/>
      <c r="Q24" s="360"/>
    </row>
    <row r="25" ht="15.75" hidden="1" customHeight="1" spans="1:17">
      <c r="A25" s="319">
        <f t="shared" si="0"/>
        <v>4</v>
      </c>
      <c r="B25" s="320"/>
      <c r="C25" s="320"/>
      <c r="D25" s="320"/>
      <c r="E25" s="321"/>
      <c r="F25" s="324">
        <v>44930</v>
      </c>
      <c r="G25" s="323"/>
      <c r="H25" s="323"/>
      <c r="I25" s="363"/>
      <c r="J25" s="323"/>
      <c r="K25" s="323"/>
      <c r="L25" s="323"/>
      <c r="M25" s="323"/>
      <c r="N25" s="359"/>
      <c r="O25" s="364"/>
      <c r="P25" s="364"/>
      <c r="Q25" s="360"/>
    </row>
    <row r="26" ht="15.75" customHeight="1" spans="1:17">
      <c r="A26" s="325" t="s">
        <v>106</v>
      </c>
      <c r="B26" s="326"/>
      <c r="C26" s="326"/>
      <c r="D26" s="326"/>
      <c r="E26" s="327"/>
      <c r="F26" s="328"/>
      <c r="G26" s="323"/>
      <c r="H26" s="329"/>
      <c r="I26" s="363"/>
      <c r="J26" s="323"/>
      <c r="K26" s="323"/>
      <c r="L26" s="323"/>
      <c r="M26" s="323"/>
      <c r="N26" s="359"/>
      <c r="O26" s="364"/>
      <c r="P26" s="364"/>
      <c r="Q26" s="360"/>
    </row>
    <row r="27" ht="15.75" customHeight="1" spans="1:17">
      <c r="A27" s="330" t="s">
        <v>107</v>
      </c>
      <c r="B27" s="331"/>
      <c r="C27" s="331"/>
      <c r="D27" s="331"/>
      <c r="E27" s="332"/>
      <c r="F27" s="333">
        <v>0.5</v>
      </c>
      <c r="G27" s="334">
        <f>SUM(H27-1/2)</f>
        <v>-1</v>
      </c>
      <c r="H27" s="335">
        <f>SUM(I27-0.5)</f>
        <v>-0.5</v>
      </c>
      <c r="I27" s="365">
        <v>0</v>
      </c>
      <c r="J27" s="349">
        <f>SUM(I27+0.5)</f>
        <v>0.5</v>
      </c>
      <c r="K27" s="349">
        <f t="shared" ref="J27:K28" si="1">SUM(J27+0.5)</f>
        <v>1</v>
      </c>
      <c r="L27" s="349">
        <f t="shared" ref="L27:M28" si="2">SUM(K27+0)</f>
        <v>1</v>
      </c>
      <c r="M27" s="349">
        <f t="shared" si="2"/>
        <v>1</v>
      </c>
      <c r="N27" s="359"/>
      <c r="O27" s="364"/>
      <c r="P27" s="364"/>
      <c r="Q27" s="360"/>
    </row>
    <row r="28" ht="15.75" customHeight="1" spans="1:17">
      <c r="A28" s="330" t="s">
        <v>108</v>
      </c>
      <c r="B28" s="331"/>
      <c r="C28" s="331"/>
      <c r="D28" s="331"/>
      <c r="E28" s="332"/>
      <c r="F28" s="336">
        <v>0.25</v>
      </c>
      <c r="G28" s="337">
        <f>SUM(H28-0.25)</f>
        <v>-0.75</v>
      </c>
      <c r="H28" s="338">
        <f>SUM(I28-1/2)</f>
        <v>-0.5</v>
      </c>
      <c r="I28" s="366">
        <v>0</v>
      </c>
      <c r="J28" s="338">
        <f t="shared" si="1"/>
        <v>0.5</v>
      </c>
      <c r="K28" s="338">
        <f t="shared" si="1"/>
        <v>1</v>
      </c>
      <c r="L28" s="338">
        <f t="shared" si="2"/>
        <v>1</v>
      </c>
      <c r="M28" s="338">
        <f t="shared" si="2"/>
        <v>1</v>
      </c>
      <c r="N28" s="359"/>
      <c r="O28" s="364"/>
      <c r="P28" s="364"/>
      <c r="Q28" s="360"/>
    </row>
    <row r="29" ht="15.75" customHeight="1" spans="1:17">
      <c r="A29" s="330" t="s">
        <v>109</v>
      </c>
      <c r="B29" s="339"/>
      <c r="C29" s="339"/>
      <c r="D29" s="339"/>
      <c r="E29" s="340"/>
      <c r="F29" s="341">
        <v>0.125</v>
      </c>
      <c r="G29" s="342">
        <f t="shared" ref="G29:H29" si="3">SUM(H29-1/4)</f>
        <v>-0.5</v>
      </c>
      <c r="H29" s="342">
        <f t="shared" si="3"/>
        <v>-0.25</v>
      </c>
      <c r="I29" s="367">
        <v>0</v>
      </c>
      <c r="J29" s="342">
        <f t="shared" ref="J29:M29" si="4">SUM(I29+0.25)</f>
        <v>0.25</v>
      </c>
      <c r="K29" s="342">
        <f t="shared" si="4"/>
        <v>0.5</v>
      </c>
      <c r="L29" s="342">
        <f t="shared" si="4"/>
        <v>0.75</v>
      </c>
      <c r="M29" s="342">
        <f t="shared" si="4"/>
        <v>1</v>
      </c>
      <c r="N29" s="359"/>
      <c r="O29" s="364"/>
      <c r="P29" s="364"/>
      <c r="Q29" s="360"/>
    </row>
    <row r="30" s="288" customFormat="1" ht="15.75" customHeight="1" spans="1:17">
      <c r="A30" s="343" t="s">
        <v>110</v>
      </c>
      <c r="B30" s="344"/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73"/>
    </row>
    <row r="31" s="288" customFormat="1" ht="15.75" customHeight="1" spans="1:17">
      <c r="A31" s="345" t="s">
        <v>111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</row>
    <row r="32" s="288" customFormat="1" ht="15.75" customHeight="1" spans="1:17">
      <c r="A32" s="345" t="s">
        <v>112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</row>
    <row r="33" ht="15.75" hidden="1" customHeight="1" spans="1:17">
      <c r="A33" s="330" t="s">
        <v>113</v>
      </c>
      <c r="B33" s="331"/>
      <c r="C33" s="331"/>
      <c r="D33" s="331"/>
      <c r="E33" s="332"/>
      <c r="F33" s="348">
        <v>44930</v>
      </c>
      <c r="G33" s="349"/>
      <c r="H33" s="349"/>
      <c r="I33" s="365"/>
      <c r="J33" s="349"/>
      <c r="K33" s="349"/>
      <c r="L33" s="349"/>
      <c r="M33" s="349"/>
      <c r="N33" s="364"/>
      <c r="O33" s="364"/>
      <c r="P33" s="364"/>
      <c r="Q33" s="374"/>
    </row>
    <row r="34" ht="15.75" hidden="1" customHeight="1" spans="1:17">
      <c r="A34" s="330" t="s">
        <v>114</v>
      </c>
      <c r="B34" s="331"/>
      <c r="C34" s="331"/>
      <c r="D34" s="331"/>
      <c r="E34" s="332"/>
      <c r="F34" s="348">
        <v>44930</v>
      </c>
      <c r="G34" s="349"/>
      <c r="H34" s="349"/>
      <c r="I34" s="365"/>
      <c r="J34" s="349"/>
      <c r="K34" s="349"/>
      <c r="L34" s="349"/>
      <c r="M34" s="349"/>
      <c r="N34" s="364"/>
      <c r="O34" s="364"/>
      <c r="P34" s="364"/>
      <c r="Q34" s="374"/>
    </row>
    <row r="35" ht="15.75" hidden="1" customHeight="1" spans="1:17">
      <c r="A35" s="330" t="s">
        <v>115</v>
      </c>
      <c r="B35" s="331"/>
      <c r="C35" s="331"/>
      <c r="D35" s="331"/>
      <c r="E35" s="332"/>
      <c r="F35" s="348">
        <v>44930</v>
      </c>
      <c r="G35" s="349"/>
      <c r="H35" s="349"/>
      <c r="I35" s="365"/>
      <c r="J35" s="349"/>
      <c r="K35" s="349"/>
      <c r="L35" s="349"/>
      <c r="M35" s="349"/>
      <c r="N35" s="364"/>
      <c r="O35" s="364"/>
      <c r="P35" s="364"/>
      <c r="Q35" s="374"/>
    </row>
    <row r="36" ht="15.75" customHeight="1" spans="1:17">
      <c r="A36" s="330" t="s">
        <v>116</v>
      </c>
      <c r="B36" s="331"/>
      <c r="C36" s="331"/>
      <c r="D36" s="331"/>
      <c r="E36" s="332"/>
      <c r="F36" s="336">
        <v>0</v>
      </c>
      <c r="G36" s="338">
        <f t="shared" ref="G36:H36" si="5">SUM(H36-1/8)</f>
        <v>-0.25</v>
      </c>
      <c r="H36" s="338">
        <f t="shared" si="5"/>
        <v>-0.125</v>
      </c>
      <c r="I36" s="366">
        <v>0</v>
      </c>
      <c r="J36" s="338">
        <f t="shared" ref="J36:M36" si="6">SUM(I36+0.125)</f>
        <v>0.125</v>
      </c>
      <c r="K36" s="338">
        <f t="shared" si="6"/>
        <v>0.25</v>
      </c>
      <c r="L36" s="338">
        <f t="shared" si="6"/>
        <v>0.375</v>
      </c>
      <c r="M36" s="338">
        <f t="shared" si="6"/>
        <v>0.5</v>
      </c>
      <c r="N36" s="364"/>
      <c r="O36" s="364"/>
      <c r="P36" s="364"/>
      <c r="Q36" s="374"/>
    </row>
    <row r="37" ht="15.75" customHeight="1" spans="1:17">
      <c r="A37" s="330" t="s">
        <v>117</v>
      </c>
      <c r="B37" s="331"/>
      <c r="C37" s="331"/>
      <c r="D37" s="331"/>
      <c r="E37" s="332"/>
      <c r="F37" s="333">
        <v>0.5</v>
      </c>
      <c r="G37" s="337">
        <f t="shared" ref="G37:G38" si="7">SUM(H37-0.25)</f>
        <v>-0.5</v>
      </c>
      <c r="H37" s="338">
        <f t="shared" ref="H37:H38" si="8">SUM(I37-1/4)</f>
        <v>-0.25</v>
      </c>
      <c r="I37" s="366">
        <v>0</v>
      </c>
      <c r="J37" s="338">
        <f t="shared" ref="J37:K38" si="9">SUM(I37+0.25)</f>
        <v>0.25</v>
      </c>
      <c r="K37" s="338">
        <f t="shared" si="9"/>
        <v>0.5</v>
      </c>
      <c r="L37" s="338">
        <f t="shared" ref="L37:M38" si="10">SUM(K37+0)</f>
        <v>0.5</v>
      </c>
      <c r="M37" s="338">
        <f t="shared" si="10"/>
        <v>0.5</v>
      </c>
      <c r="N37" s="364"/>
      <c r="O37" s="364"/>
      <c r="P37" s="364"/>
      <c r="Q37" s="374"/>
    </row>
    <row r="38" ht="15.75" customHeight="1" spans="1:17">
      <c r="A38" s="330" t="s">
        <v>71</v>
      </c>
      <c r="B38" s="331"/>
      <c r="C38" s="331"/>
      <c r="D38" s="331"/>
      <c r="E38" s="332"/>
      <c r="F38" s="336">
        <v>0.25</v>
      </c>
      <c r="G38" s="337">
        <f t="shared" si="7"/>
        <v>-0.5</v>
      </c>
      <c r="H38" s="338">
        <f t="shared" si="8"/>
        <v>-0.25</v>
      </c>
      <c r="I38" s="366">
        <v>0</v>
      </c>
      <c r="J38" s="338">
        <f t="shared" si="9"/>
        <v>0.25</v>
      </c>
      <c r="K38" s="338">
        <f t="shared" si="9"/>
        <v>0.5</v>
      </c>
      <c r="L38" s="338">
        <f t="shared" si="10"/>
        <v>0.5</v>
      </c>
      <c r="M38" s="338">
        <f t="shared" si="10"/>
        <v>0.5</v>
      </c>
      <c r="N38" s="364"/>
      <c r="O38" s="364"/>
      <c r="P38" s="364"/>
      <c r="Q38" s="374"/>
    </row>
    <row r="39" ht="15.75" customHeight="1" spans="1:17">
      <c r="A39" s="330" t="s">
        <v>118</v>
      </c>
      <c r="B39" s="331"/>
      <c r="C39" s="331"/>
      <c r="D39" s="331"/>
      <c r="E39" s="332"/>
      <c r="F39" s="336">
        <v>0.25</v>
      </c>
      <c r="G39" s="323">
        <f t="shared" ref="G39:H39" si="11">SUM(H39+0)</f>
        <v>0</v>
      </c>
      <c r="H39" s="323">
        <f t="shared" si="11"/>
        <v>0</v>
      </c>
      <c r="I39" s="363">
        <v>0</v>
      </c>
      <c r="J39" s="368">
        <f>SUM(I39+0.5)</f>
        <v>0.5</v>
      </c>
      <c r="K39" s="368">
        <f>SUM(J39+0)</f>
        <v>0.5</v>
      </c>
      <c r="L39" s="368">
        <f>SUM(K39+0.5)</f>
        <v>1</v>
      </c>
      <c r="M39" s="368">
        <f>SUM(L39+0)</f>
        <v>1</v>
      </c>
      <c r="N39" s="364"/>
      <c r="O39" s="364"/>
      <c r="P39" s="364"/>
      <c r="Q39" s="374"/>
    </row>
    <row r="40" ht="15.75" customHeight="1" spans="1:17">
      <c r="A40" s="319"/>
      <c r="B40" s="320"/>
      <c r="C40" s="320"/>
      <c r="D40" s="320"/>
      <c r="E40" s="321"/>
      <c r="F40" s="348"/>
      <c r="G40" s="323"/>
      <c r="H40" s="323"/>
      <c r="I40" s="363"/>
      <c r="J40" s="323"/>
      <c r="K40" s="323"/>
      <c r="L40" s="323"/>
      <c r="M40" s="323"/>
      <c r="N40" s="364"/>
      <c r="O40" s="364"/>
      <c r="P40" s="364"/>
      <c r="Q40" s="374"/>
    </row>
    <row r="41" ht="15.75" customHeight="1" spans="1:17">
      <c r="A41" s="350" t="s">
        <v>119</v>
      </c>
      <c r="B41" s="351"/>
      <c r="C41" s="351"/>
      <c r="D41" s="351"/>
      <c r="E41" s="352"/>
      <c r="F41" s="336">
        <v>0.25</v>
      </c>
      <c r="G41" s="323">
        <f t="shared" ref="G41:H41" si="12">H41</f>
        <v>0</v>
      </c>
      <c r="H41" s="323">
        <f t="shared" si="12"/>
        <v>0</v>
      </c>
      <c r="I41" s="363">
        <v>0</v>
      </c>
      <c r="J41" s="323">
        <f t="shared" ref="J41:M41" si="13">I41</f>
        <v>0</v>
      </c>
      <c r="K41" s="323">
        <f t="shared" si="13"/>
        <v>0</v>
      </c>
      <c r="L41" s="323">
        <f t="shared" si="13"/>
        <v>0</v>
      </c>
      <c r="M41" s="323">
        <f t="shared" si="13"/>
        <v>0</v>
      </c>
      <c r="N41" s="364"/>
      <c r="O41" s="364"/>
      <c r="P41" s="364"/>
      <c r="Q41" s="374"/>
    </row>
    <row r="42" ht="15.75" customHeight="1" spans="1:17">
      <c r="A42" s="350" t="s">
        <v>120</v>
      </c>
      <c r="B42" s="351"/>
      <c r="C42" s="351"/>
      <c r="D42" s="351"/>
      <c r="E42" s="352"/>
      <c r="F42" s="336">
        <v>0.125</v>
      </c>
      <c r="G42" s="349">
        <f>SUM(H42-0.125)</f>
        <v>-0.125</v>
      </c>
      <c r="H42" s="349">
        <f>I42</f>
        <v>0</v>
      </c>
      <c r="I42" s="365">
        <v>0</v>
      </c>
      <c r="J42" s="349">
        <f>I42</f>
        <v>0</v>
      </c>
      <c r="K42" s="349">
        <f>J42</f>
        <v>0</v>
      </c>
      <c r="L42" s="349">
        <f>K42</f>
        <v>0</v>
      </c>
      <c r="M42" s="349">
        <f>L42</f>
        <v>0</v>
      </c>
      <c r="N42" s="364"/>
      <c r="O42" s="364"/>
      <c r="P42" s="364"/>
      <c r="Q42" s="374"/>
    </row>
    <row r="43" ht="15.75" customHeight="1" spans="1:17">
      <c r="A43" s="330" t="s">
        <v>121</v>
      </c>
      <c r="B43" s="331"/>
      <c r="C43" s="331"/>
      <c r="D43" s="331"/>
      <c r="E43" s="332"/>
      <c r="F43" s="336">
        <v>0.125</v>
      </c>
      <c r="G43" s="323"/>
      <c r="H43" s="338">
        <f>SUM(I43-1/4)</f>
        <v>-0.25</v>
      </c>
      <c r="I43" s="363">
        <v>0</v>
      </c>
      <c r="J43" s="338">
        <f t="shared" ref="J43:M43" si="14">SUM(I43+0.25)</f>
        <v>0.25</v>
      </c>
      <c r="K43" s="338">
        <f t="shared" si="14"/>
        <v>0.5</v>
      </c>
      <c r="L43" s="338">
        <f t="shared" si="14"/>
        <v>0.75</v>
      </c>
      <c r="M43" s="338">
        <f t="shared" si="14"/>
        <v>1</v>
      </c>
      <c r="N43" s="364"/>
      <c r="O43" s="364"/>
      <c r="P43" s="364"/>
      <c r="Q43" s="374"/>
    </row>
    <row r="44" ht="15.75" customHeight="1" spans="1:17">
      <c r="A44" s="319"/>
      <c r="B44" s="320"/>
      <c r="C44" s="320"/>
      <c r="D44" s="320"/>
      <c r="E44" s="321"/>
      <c r="F44" s="348"/>
      <c r="G44" s="323"/>
      <c r="H44" s="323"/>
      <c r="I44" s="363"/>
      <c r="J44" s="323"/>
      <c r="K44" s="323"/>
      <c r="L44" s="323"/>
      <c r="M44" s="323"/>
      <c r="N44" s="364"/>
      <c r="O44" s="364"/>
      <c r="P44" s="364"/>
      <c r="Q44" s="374"/>
    </row>
    <row r="45" ht="15.75" customHeight="1" spans="1:16">
      <c r="A45" s="330" t="s">
        <v>122</v>
      </c>
      <c r="B45" s="331"/>
      <c r="C45" s="331"/>
      <c r="D45" s="331"/>
      <c r="E45" s="332"/>
      <c r="F45" s="333">
        <v>0.5</v>
      </c>
      <c r="G45" s="323">
        <f t="shared" ref="G45:G55" si="15">SUM(H45-1)</f>
        <v>-3</v>
      </c>
      <c r="H45" s="323">
        <f t="shared" ref="H45:H55" si="16">SUM(I45-2)</f>
        <v>-2</v>
      </c>
      <c r="I45" s="363">
        <v>0</v>
      </c>
      <c r="J45" s="323">
        <f t="shared" ref="J45:J55" si="17">SUM(I45+2)</f>
        <v>2</v>
      </c>
      <c r="K45" s="323">
        <f t="shared" ref="K45:K55" si="18">SUM(J45+2.5)</f>
        <v>4.5</v>
      </c>
      <c r="L45" s="323">
        <f t="shared" ref="L45:M45" si="19">SUM(K45+2)</f>
        <v>6.5</v>
      </c>
      <c r="M45" s="323">
        <f t="shared" si="19"/>
        <v>8.5</v>
      </c>
      <c r="N45" s="364"/>
      <c r="O45" s="364"/>
      <c r="P45" s="364"/>
    </row>
    <row r="46" ht="15.75" customHeight="1" spans="1:17">
      <c r="A46" s="330" t="s">
        <v>123</v>
      </c>
      <c r="B46" s="331"/>
      <c r="C46" s="331"/>
      <c r="D46" s="331"/>
      <c r="E46" s="332"/>
      <c r="F46" s="333">
        <v>0.5</v>
      </c>
      <c r="G46" s="323">
        <f t="shared" si="15"/>
        <v>-3</v>
      </c>
      <c r="H46" s="323">
        <f t="shared" si="16"/>
        <v>-2</v>
      </c>
      <c r="I46" s="363">
        <v>0</v>
      </c>
      <c r="J46" s="323">
        <f t="shared" si="17"/>
        <v>2</v>
      </c>
      <c r="K46" s="323">
        <f t="shared" si="18"/>
        <v>4.5</v>
      </c>
      <c r="L46" s="323">
        <f t="shared" ref="L46:M55" si="20">SUM(K46+2)</f>
        <v>6.5</v>
      </c>
      <c r="M46" s="323">
        <f t="shared" si="20"/>
        <v>8.5</v>
      </c>
      <c r="N46" s="364"/>
      <c r="O46" s="364"/>
      <c r="P46" s="364"/>
      <c r="Q46" s="374"/>
    </row>
    <row r="47" ht="15.75" customHeight="1" spans="1:17">
      <c r="A47" s="330" t="s">
        <v>124</v>
      </c>
      <c r="B47" s="331"/>
      <c r="C47" s="331"/>
      <c r="D47" s="331"/>
      <c r="E47" s="332"/>
      <c r="F47" s="333">
        <v>0.5</v>
      </c>
      <c r="G47" s="323">
        <f t="shared" si="15"/>
        <v>-3</v>
      </c>
      <c r="H47" s="323">
        <f t="shared" si="16"/>
        <v>-2</v>
      </c>
      <c r="I47" s="363">
        <v>0</v>
      </c>
      <c r="J47" s="323">
        <f t="shared" si="17"/>
        <v>2</v>
      </c>
      <c r="K47" s="323">
        <f t="shared" si="18"/>
        <v>4.5</v>
      </c>
      <c r="L47" s="323">
        <f t="shared" si="20"/>
        <v>6.5</v>
      </c>
      <c r="M47" s="323">
        <f t="shared" si="20"/>
        <v>8.5</v>
      </c>
      <c r="N47" s="364"/>
      <c r="O47" s="364"/>
      <c r="P47" s="364"/>
      <c r="Q47" s="374"/>
    </row>
    <row r="48" ht="15.75" customHeight="1" spans="1:17">
      <c r="A48" s="330" t="s">
        <v>125</v>
      </c>
      <c r="B48" s="331"/>
      <c r="C48" s="331"/>
      <c r="D48" s="331"/>
      <c r="E48" s="332"/>
      <c r="F48" s="333">
        <v>0.5</v>
      </c>
      <c r="G48" s="323">
        <f t="shared" ref="G48" si="21">SUM(H48-1)</f>
        <v>-3</v>
      </c>
      <c r="H48" s="323">
        <f t="shared" ref="H48" si="22">SUM(I48-2)</f>
        <v>-2</v>
      </c>
      <c r="I48" s="363">
        <v>0</v>
      </c>
      <c r="J48" s="323">
        <f t="shared" ref="J48" si="23">SUM(I48+2)</f>
        <v>2</v>
      </c>
      <c r="K48" s="323">
        <f t="shared" si="18"/>
        <v>4.5</v>
      </c>
      <c r="L48" s="323">
        <f t="shared" si="20"/>
        <v>6.5</v>
      </c>
      <c r="M48" s="323">
        <f t="shared" si="20"/>
        <v>8.5</v>
      </c>
      <c r="N48" s="364"/>
      <c r="O48" s="364"/>
      <c r="P48" s="364"/>
      <c r="Q48" s="374"/>
    </row>
    <row r="49" ht="15.75" customHeight="1" spans="1:17">
      <c r="A49" s="330" t="s">
        <v>126</v>
      </c>
      <c r="B49" s="331"/>
      <c r="C49" s="331"/>
      <c r="D49" s="331"/>
      <c r="E49" s="332"/>
      <c r="F49" s="333">
        <v>0.5</v>
      </c>
      <c r="G49" s="323">
        <f t="shared" si="15"/>
        <v>-3</v>
      </c>
      <c r="H49" s="323">
        <f t="shared" si="16"/>
        <v>-2</v>
      </c>
      <c r="I49" s="363">
        <v>0</v>
      </c>
      <c r="J49" s="323">
        <f t="shared" si="17"/>
        <v>2</v>
      </c>
      <c r="K49" s="323">
        <f t="shared" si="18"/>
        <v>4.5</v>
      </c>
      <c r="L49" s="323">
        <f t="shared" si="20"/>
        <v>6.5</v>
      </c>
      <c r="M49" s="323">
        <f t="shared" si="20"/>
        <v>8.5</v>
      </c>
      <c r="N49" s="364"/>
      <c r="O49" s="364"/>
      <c r="P49" s="364"/>
      <c r="Q49" s="374"/>
    </row>
    <row r="50" ht="15.75" customHeight="1" spans="1:17">
      <c r="A50" s="330" t="s">
        <v>127</v>
      </c>
      <c r="B50" s="331"/>
      <c r="C50" s="331"/>
      <c r="D50" s="331"/>
      <c r="E50" s="332"/>
      <c r="F50" s="333">
        <v>0.5</v>
      </c>
      <c r="G50" s="323">
        <f t="shared" si="15"/>
        <v>-3</v>
      </c>
      <c r="H50" s="323">
        <f t="shared" si="16"/>
        <v>-2</v>
      </c>
      <c r="I50" s="363">
        <v>0</v>
      </c>
      <c r="J50" s="323">
        <f t="shared" si="17"/>
        <v>2</v>
      </c>
      <c r="K50" s="323">
        <f t="shared" si="18"/>
        <v>4.5</v>
      </c>
      <c r="L50" s="323">
        <f t="shared" si="20"/>
        <v>6.5</v>
      </c>
      <c r="M50" s="323">
        <f t="shared" si="20"/>
        <v>8.5</v>
      </c>
      <c r="N50" s="364"/>
      <c r="O50" s="364"/>
      <c r="P50" s="364"/>
      <c r="Q50" s="374"/>
    </row>
    <row r="51" ht="15.75" customHeight="1" spans="1:17">
      <c r="A51" s="350" t="s">
        <v>128</v>
      </c>
      <c r="B51" s="351"/>
      <c r="C51" s="351"/>
      <c r="D51" s="351"/>
      <c r="E51" s="352"/>
      <c r="F51" s="333">
        <v>0.5</v>
      </c>
      <c r="G51" s="323">
        <f t="shared" si="15"/>
        <v>-3</v>
      </c>
      <c r="H51" s="323">
        <f t="shared" si="16"/>
        <v>-2</v>
      </c>
      <c r="I51" s="363">
        <v>0</v>
      </c>
      <c r="J51" s="323">
        <f t="shared" si="17"/>
        <v>2</v>
      </c>
      <c r="K51" s="323">
        <f t="shared" si="18"/>
        <v>4.5</v>
      </c>
      <c r="L51" s="323">
        <f t="shared" si="20"/>
        <v>6.5</v>
      </c>
      <c r="M51" s="323">
        <f t="shared" si="20"/>
        <v>8.5</v>
      </c>
      <c r="N51" s="364"/>
      <c r="O51" s="364"/>
      <c r="P51" s="364"/>
      <c r="Q51" s="374"/>
    </row>
    <row r="52" ht="15.75" customHeight="1" spans="1:17">
      <c r="A52" s="350" t="s">
        <v>129</v>
      </c>
      <c r="B52" s="351"/>
      <c r="C52" s="351"/>
      <c r="D52" s="351"/>
      <c r="E52" s="352"/>
      <c r="F52" s="333">
        <v>0.5</v>
      </c>
      <c r="G52" s="323">
        <f t="shared" si="15"/>
        <v>-3</v>
      </c>
      <c r="H52" s="323">
        <f t="shared" si="16"/>
        <v>-2</v>
      </c>
      <c r="I52" s="363">
        <v>0</v>
      </c>
      <c r="J52" s="323">
        <f t="shared" si="17"/>
        <v>2</v>
      </c>
      <c r="K52" s="323">
        <f t="shared" si="18"/>
        <v>4.5</v>
      </c>
      <c r="L52" s="323">
        <f t="shared" si="20"/>
        <v>6.5</v>
      </c>
      <c r="M52" s="323">
        <f t="shared" si="20"/>
        <v>8.5</v>
      </c>
      <c r="N52" s="364"/>
      <c r="O52" s="364"/>
      <c r="P52" s="364"/>
      <c r="Q52" s="374"/>
    </row>
    <row r="53" ht="15.75" hidden="1" customHeight="1" spans="1:17">
      <c r="A53" s="350" t="s">
        <v>130</v>
      </c>
      <c r="B53" s="351"/>
      <c r="C53" s="351"/>
      <c r="D53" s="351"/>
      <c r="E53" s="352"/>
      <c r="F53" s="333">
        <v>0.5</v>
      </c>
      <c r="G53" s="323">
        <f t="shared" si="15"/>
        <v>-3</v>
      </c>
      <c r="H53" s="323">
        <f t="shared" si="16"/>
        <v>-2</v>
      </c>
      <c r="I53" s="363">
        <v>0</v>
      </c>
      <c r="J53" s="323">
        <f t="shared" si="17"/>
        <v>2</v>
      </c>
      <c r="K53" s="323">
        <f t="shared" si="18"/>
        <v>4.5</v>
      </c>
      <c r="L53" s="323">
        <f t="shared" si="20"/>
        <v>6.5</v>
      </c>
      <c r="M53" s="323">
        <f t="shared" si="20"/>
        <v>8.5</v>
      </c>
      <c r="N53" s="364"/>
      <c r="O53" s="364"/>
      <c r="P53" s="364"/>
      <c r="Q53" s="374"/>
    </row>
    <row r="54" ht="15.75" customHeight="1" spans="1:17">
      <c r="A54" s="350" t="s">
        <v>131</v>
      </c>
      <c r="B54" s="351"/>
      <c r="C54" s="351"/>
      <c r="D54" s="351"/>
      <c r="E54" s="352"/>
      <c r="F54" s="333">
        <v>0.5</v>
      </c>
      <c r="G54" s="323">
        <f t="shared" si="15"/>
        <v>-3</v>
      </c>
      <c r="H54" s="323">
        <f t="shared" si="16"/>
        <v>-2</v>
      </c>
      <c r="I54" s="363">
        <v>0</v>
      </c>
      <c r="J54" s="323">
        <f t="shared" si="17"/>
        <v>2</v>
      </c>
      <c r="K54" s="323">
        <f t="shared" si="18"/>
        <v>4.5</v>
      </c>
      <c r="L54" s="323">
        <f t="shared" si="20"/>
        <v>6.5</v>
      </c>
      <c r="M54" s="323">
        <f t="shared" si="20"/>
        <v>8.5</v>
      </c>
      <c r="N54" s="364"/>
      <c r="O54" s="364"/>
      <c r="P54" s="364"/>
      <c r="Q54" s="374"/>
    </row>
    <row r="55" ht="15.75" customHeight="1" spans="1:17">
      <c r="A55" s="330" t="s">
        <v>132</v>
      </c>
      <c r="B55" s="331"/>
      <c r="C55" s="331"/>
      <c r="D55" s="331"/>
      <c r="E55" s="332"/>
      <c r="F55" s="333">
        <v>0.5</v>
      </c>
      <c r="G55" s="323">
        <f t="shared" si="15"/>
        <v>-3</v>
      </c>
      <c r="H55" s="323">
        <f t="shared" si="16"/>
        <v>-2</v>
      </c>
      <c r="I55" s="363">
        <v>0</v>
      </c>
      <c r="J55" s="323">
        <f t="shared" si="17"/>
        <v>2</v>
      </c>
      <c r="K55" s="323">
        <f t="shared" si="18"/>
        <v>4.5</v>
      </c>
      <c r="L55" s="323">
        <f t="shared" si="20"/>
        <v>6.5</v>
      </c>
      <c r="M55" s="323">
        <f t="shared" si="20"/>
        <v>8.5</v>
      </c>
      <c r="N55" s="364"/>
      <c r="O55" s="364"/>
      <c r="P55" s="364"/>
      <c r="Q55" s="374"/>
    </row>
    <row r="56" ht="15.75" customHeight="1" spans="1:17">
      <c r="A56" s="319"/>
      <c r="B56" s="320"/>
      <c r="C56" s="320"/>
      <c r="D56" s="320"/>
      <c r="E56" s="321"/>
      <c r="F56" s="328"/>
      <c r="G56" s="323"/>
      <c r="H56" s="323"/>
      <c r="I56" s="363"/>
      <c r="J56" s="323"/>
      <c r="K56" s="323"/>
      <c r="L56" s="323"/>
      <c r="M56" s="323"/>
      <c r="N56" s="364"/>
      <c r="O56" s="364"/>
      <c r="P56" s="364"/>
      <c r="Q56" s="374"/>
    </row>
    <row r="57" ht="15.75" customHeight="1" spans="1:17">
      <c r="A57" s="330" t="s">
        <v>133</v>
      </c>
      <c r="B57" s="331"/>
      <c r="C57" s="331"/>
      <c r="D57" s="331"/>
      <c r="E57" s="332"/>
      <c r="F57" s="336">
        <v>0.125</v>
      </c>
      <c r="G57" s="349">
        <f t="shared" ref="G57:G59" si="24">SUM(H57-0.25)</f>
        <v>-0.75</v>
      </c>
      <c r="H57" s="349">
        <f t="shared" ref="H57:H59" si="25">SUM(I57-0.5)</f>
        <v>-0.5</v>
      </c>
      <c r="I57" s="365">
        <v>0</v>
      </c>
      <c r="J57" s="349">
        <f t="shared" ref="J57:M59" si="26">SUM(I57+0.5)</f>
        <v>0.5</v>
      </c>
      <c r="K57" s="349">
        <f t="shared" si="26"/>
        <v>1</v>
      </c>
      <c r="L57" s="349">
        <f t="shared" si="26"/>
        <v>1.5</v>
      </c>
      <c r="M57" s="349">
        <f t="shared" si="26"/>
        <v>2</v>
      </c>
      <c r="N57" s="364"/>
      <c r="O57" s="364"/>
      <c r="P57" s="364"/>
      <c r="Q57" s="374"/>
    </row>
    <row r="58" ht="15.75" customHeight="1" spans="1:17">
      <c r="A58" s="330" t="s">
        <v>134</v>
      </c>
      <c r="B58" s="331"/>
      <c r="C58" s="331"/>
      <c r="D58" s="331"/>
      <c r="E58" s="332"/>
      <c r="F58" s="336">
        <v>0.125</v>
      </c>
      <c r="G58" s="349">
        <f t="shared" si="24"/>
        <v>-0.75</v>
      </c>
      <c r="H58" s="349">
        <f t="shared" si="25"/>
        <v>-0.5</v>
      </c>
      <c r="I58" s="365">
        <v>0</v>
      </c>
      <c r="J58" s="369">
        <f t="shared" si="26"/>
        <v>0.5</v>
      </c>
      <c r="K58" s="369">
        <f t="shared" si="26"/>
        <v>1</v>
      </c>
      <c r="L58" s="369">
        <f t="shared" si="26"/>
        <v>1.5</v>
      </c>
      <c r="M58" s="369">
        <f t="shared" si="26"/>
        <v>2</v>
      </c>
      <c r="N58" s="364"/>
      <c r="O58" s="364"/>
      <c r="P58" s="364"/>
      <c r="Q58" s="374"/>
    </row>
    <row r="59" ht="15.75" customHeight="1" spans="1:17">
      <c r="A59" s="330" t="s">
        <v>135</v>
      </c>
      <c r="B59" s="331"/>
      <c r="C59" s="331"/>
      <c r="D59" s="331"/>
      <c r="E59" s="332"/>
      <c r="F59" s="336">
        <v>0.125</v>
      </c>
      <c r="G59" s="349">
        <f t="shared" si="24"/>
        <v>-0.75</v>
      </c>
      <c r="H59" s="349">
        <f t="shared" si="25"/>
        <v>-0.5</v>
      </c>
      <c r="I59" s="365">
        <v>0</v>
      </c>
      <c r="J59" s="369">
        <f t="shared" si="26"/>
        <v>0.5</v>
      </c>
      <c r="K59" s="369">
        <f t="shared" si="26"/>
        <v>1</v>
      </c>
      <c r="L59" s="369">
        <f t="shared" si="26"/>
        <v>1.5</v>
      </c>
      <c r="M59" s="369">
        <f t="shared" si="26"/>
        <v>2</v>
      </c>
      <c r="N59" s="364"/>
      <c r="O59" s="364"/>
      <c r="P59" s="364"/>
      <c r="Q59" s="374"/>
    </row>
    <row r="60" ht="15.75" hidden="1" customHeight="1" spans="1:17">
      <c r="A60" s="330" t="s">
        <v>136</v>
      </c>
      <c r="B60" s="331"/>
      <c r="C60" s="331"/>
      <c r="D60" s="331"/>
      <c r="E60" s="332"/>
      <c r="F60" s="348">
        <v>44934</v>
      </c>
      <c r="G60" s="349"/>
      <c r="H60" s="349"/>
      <c r="I60" s="365"/>
      <c r="J60" s="349"/>
      <c r="K60" s="349"/>
      <c r="L60" s="349"/>
      <c r="M60" s="349"/>
      <c r="N60" s="364"/>
      <c r="O60" s="364"/>
      <c r="P60" s="364"/>
      <c r="Q60" s="374"/>
    </row>
    <row r="61" ht="15.75" hidden="1" customHeight="1" spans="1:17">
      <c r="A61" s="330" t="s">
        <v>137</v>
      </c>
      <c r="B61" s="331"/>
      <c r="C61" s="331"/>
      <c r="D61" s="331"/>
      <c r="E61" s="332"/>
      <c r="F61" s="348">
        <v>44934</v>
      </c>
      <c r="G61" s="349"/>
      <c r="H61" s="349"/>
      <c r="I61" s="365"/>
      <c r="J61" s="349"/>
      <c r="K61" s="349"/>
      <c r="L61" s="349"/>
      <c r="M61" s="349"/>
      <c r="N61" s="364"/>
      <c r="O61" s="364"/>
      <c r="P61" s="364"/>
      <c r="Q61" s="374"/>
    </row>
    <row r="62" ht="15.75" customHeight="1" spans="1:17">
      <c r="A62" s="330" t="s">
        <v>138</v>
      </c>
      <c r="B62" s="331"/>
      <c r="C62" s="331"/>
      <c r="D62" s="331"/>
      <c r="E62" s="332"/>
      <c r="F62" s="336">
        <v>0.125</v>
      </c>
      <c r="G62" s="349">
        <f t="shared" ref="G62:G63" si="27">SUM(H62-0.125)</f>
        <v>-0.375</v>
      </c>
      <c r="H62" s="349">
        <f t="shared" ref="H62:H63" si="28">SUM(I62-0.25)</f>
        <v>-0.25</v>
      </c>
      <c r="I62" s="365">
        <v>0</v>
      </c>
      <c r="J62" s="349">
        <f t="shared" ref="J62:M63" si="29">SUM(I62+0.25)</f>
        <v>0.25</v>
      </c>
      <c r="K62" s="349">
        <f t="shared" si="29"/>
        <v>0.5</v>
      </c>
      <c r="L62" s="349">
        <f t="shared" si="29"/>
        <v>0.75</v>
      </c>
      <c r="M62" s="349">
        <f t="shared" si="29"/>
        <v>1</v>
      </c>
      <c r="N62" s="364"/>
      <c r="O62" s="364"/>
      <c r="P62" s="364"/>
      <c r="Q62" s="374"/>
    </row>
    <row r="63" ht="15.75" customHeight="1" spans="1:17">
      <c r="A63" s="330" t="s">
        <v>139</v>
      </c>
      <c r="B63" s="331"/>
      <c r="C63" s="331"/>
      <c r="D63" s="331"/>
      <c r="E63" s="332"/>
      <c r="F63" s="336">
        <v>0.125</v>
      </c>
      <c r="G63" s="349">
        <f t="shared" si="27"/>
        <v>-0.375</v>
      </c>
      <c r="H63" s="349">
        <f t="shared" si="28"/>
        <v>-0.25</v>
      </c>
      <c r="I63" s="365">
        <v>0</v>
      </c>
      <c r="J63" s="349">
        <f t="shared" si="29"/>
        <v>0.25</v>
      </c>
      <c r="K63" s="349">
        <f t="shared" si="29"/>
        <v>0.5</v>
      </c>
      <c r="L63" s="349">
        <f t="shared" si="29"/>
        <v>0.75</v>
      </c>
      <c r="M63" s="349">
        <f t="shared" si="29"/>
        <v>1</v>
      </c>
      <c r="N63" s="364"/>
      <c r="O63" s="364"/>
      <c r="P63" s="364"/>
      <c r="Q63" s="374"/>
    </row>
    <row r="64" ht="15.75" customHeight="1" spans="1:17">
      <c r="A64" s="330" t="s">
        <v>140</v>
      </c>
      <c r="B64" s="331"/>
      <c r="C64" s="331"/>
      <c r="D64" s="331"/>
      <c r="E64" s="332"/>
      <c r="F64" s="348">
        <v>0.125</v>
      </c>
      <c r="G64" s="349"/>
      <c r="H64" s="349">
        <f>I64</f>
        <v>0</v>
      </c>
      <c r="I64" s="365">
        <v>0</v>
      </c>
      <c r="J64" s="349">
        <f>I64</f>
        <v>0</v>
      </c>
      <c r="K64" s="349">
        <f>J64</f>
        <v>0</v>
      </c>
      <c r="L64" s="349">
        <f>K64</f>
        <v>0</v>
      </c>
      <c r="M64" s="349">
        <f>L64</f>
        <v>0</v>
      </c>
      <c r="N64" s="364"/>
      <c r="O64" s="364"/>
      <c r="P64" s="364"/>
      <c r="Q64" s="374"/>
    </row>
    <row r="65" ht="15.75" customHeight="1" spans="1:17">
      <c r="A65" s="375" t="s">
        <v>141</v>
      </c>
      <c r="B65" s="376"/>
      <c r="C65" s="376"/>
      <c r="D65" s="376"/>
      <c r="E65" s="377"/>
      <c r="F65" s="378">
        <v>0.125</v>
      </c>
      <c r="G65" s="379">
        <f t="shared" ref="G65:H65" si="30">SUM(H65-0.125)</f>
        <v>-0.25</v>
      </c>
      <c r="H65" s="379">
        <f t="shared" si="30"/>
        <v>-0.125</v>
      </c>
      <c r="I65" s="414">
        <v>0</v>
      </c>
      <c r="J65" s="379">
        <f t="shared" ref="J65:M65" si="31">SUM(I65+0.125)</f>
        <v>0.125</v>
      </c>
      <c r="K65" s="379">
        <f t="shared" si="31"/>
        <v>0.25</v>
      </c>
      <c r="L65" s="379">
        <f t="shared" si="31"/>
        <v>0.375</v>
      </c>
      <c r="M65" s="379">
        <f t="shared" si="31"/>
        <v>0.5</v>
      </c>
      <c r="N65" s="364"/>
      <c r="O65" s="364"/>
      <c r="P65" s="364"/>
      <c r="Q65" s="374"/>
    </row>
    <row r="66" ht="15.75" customHeight="1" spans="1:17">
      <c r="A66" s="330" t="s">
        <v>142</v>
      </c>
      <c r="B66" s="331"/>
      <c r="C66" s="331"/>
      <c r="D66" s="331"/>
      <c r="E66" s="332"/>
      <c r="F66" s="336">
        <v>0.125</v>
      </c>
      <c r="G66" s="349"/>
      <c r="H66" s="338">
        <f>SUM(I66-1/2)</f>
        <v>-0.5</v>
      </c>
      <c r="I66" s="365">
        <v>0</v>
      </c>
      <c r="J66" s="368">
        <f>SUM(I66+0.5)</f>
        <v>0.5</v>
      </c>
      <c r="K66" s="368">
        <f>SUM(J66+0.625)</f>
        <v>1.125</v>
      </c>
      <c r="L66" s="368">
        <f t="shared" ref="L66:M66" si="32">SUM(K66+0.5)</f>
        <v>1.625</v>
      </c>
      <c r="M66" s="368">
        <f t="shared" si="32"/>
        <v>2.125</v>
      </c>
      <c r="N66" s="364"/>
      <c r="O66" s="364"/>
      <c r="P66" s="364"/>
      <c r="Q66" s="374"/>
    </row>
    <row r="67" ht="15.75" customHeight="1" spans="1:17">
      <c r="A67" s="330" t="s">
        <v>140</v>
      </c>
      <c r="B67" s="331"/>
      <c r="C67" s="331"/>
      <c r="D67" s="331"/>
      <c r="E67" s="332"/>
      <c r="F67" s="336">
        <v>0.125</v>
      </c>
      <c r="G67" s="349"/>
      <c r="H67" s="338">
        <f>I67</f>
        <v>0</v>
      </c>
      <c r="I67" s="365">
        <v>0</v>
      </c>
      <c r="J67" s="368">
        <f t="shared" ref="J67:M68" si="33">I67</f>
        <v>0</v>
      </c>
      <c r="K67" s="368">
        <f t="shared" si="33"/>
        <v>0</v>
      </c>
      <c r="L67" s="368">
        <f t="shared" si="33"/>
        <v>0</v>
      </c>
      <c r="M67" s="368">
        <f t="shared" si="33"/>
        <v>0</v>
      </c>
      <c r="N67" s="364"/>
      <c r="O67" s="364"/>
      <c r="P67" s="364"/>
      <c r="Q67" s="374"/>
    </row>
    <row r="68" ht="15.75" customHeight="1" spans="1:17">
      <c r="A68" s="330" t="s">
        <v>143</v>
      </c>
      <c r="B68" s="331"/>
      <c r="C68" s="331"/>
      <c r="D68" s="331"/>
      <c r="E68" s="332"/>
      <c r="F68" s="336">
        <v>0.125</v>
      </c>
      <c r="G68" s="349"/>
      <c r="H68" s="338">
        <f>I68</f>
        <v>0</v>
      </c>
      <c r="I68" s="365">
        <v>0</v>
      </c>
      <c r="J68" s="368">
        <f t="shared" si="33"/>
        <v>0</v>
      </c>
      <c r="K68" s="368">
        <f t="shared" si="33"/>
        <v>0</v>
      </c>
      <c r="L68" s="368">
        <f t="shared" si="33"/>
        <v>0</v>
      </c>
      <c r="M68" s="368">
        <f t="shared" si="33"/>
        <v>0</v>
      </c>
      <c r="N68" s="364"/>
      <c r="O68" s="364"/>
      <c r="P68" s="364"/>
      <c r="Q68" s="374"/>
    </row>
    <row r="69" ht="15.75" customHeight="1" spans="1:17">
      <c r="A69" s="330" t="s">
        <v>144</v>
      </c>
      <c r="B69" s="331"/>
      <c r="C69" s="331"/>
      <c r="D69" s="331"/>
      <c r="E69" s="332"/>
      <c r="F69" s="336">
        <v>0.125</v>
      </c>
      <c r="G69" s="368">
        <f t="shared" ref="G69:H69" si="34">SUM(H69-0.0625)</f>
        <v>-0.125</v>
      </c>
      <c r="H69" s="368">
        <f t="shared" si="34"/>
        <v>-0.0625</v>
      </c>
      <c r="I69" s="365">
        <v>0</v>
      </c>
      <c r="J69" s="368">
        <f t="shared" ref="J69:M69" si="35">SUM(I69+0.0625)</f>
        <v>0.0625</v>
      </c>
      <c r="K69" s="368">
        <f t="shared" si="35"/>
        <v>0.125</v>
      </c>
      <c r="L69" s="368">
        <f t="shared" si="35"/>
        <v>0.1875</v>
      </c>
      <c r="M69" s="368">
        <f t="shared" si="35"/>
        <v>0.25</v>
      </c>
      <c r="N69" s="364"/>
      <c r="O69" s="374"/>
      <c r="P69" s="364"/>
      <c r="Q69" s="374"/>
    </row>
    <row r="70" ht="15.75" hidden="1" customHeight="1" spans="1:17">
      <c r="A70" s="330" t="s">
        <v>145</v>
      </c>
      <c r="B70" s="331"/>
      <c r="C70" s="331"/>
      <c r="D70" s="331"/>
      <c r="E70" s="332"/>
      <c r="F70" s="348">
        <v>44934</v>
      </c>
      <c r="G70" s="368"/>
      <c r="H70" s="368"/>
      <c r="I70" s="365"/>
      <c r="J70" s="349"/>
      <c r="K70" s="349"/>
      <c r="L70" s="349"/>
      <c r="M70" s="349"/>
      <c r="N70" s="364"/>
      <c r="O70" s="364"/>
      <c r="P70" s="364"/>
      <c r="Q70" s="374"/>
    </row>
    <row r="71" ht="15.75" customHeight="1" spans="1:17">
      <c r="A71" s="330" t="s">
        <v>146</v>
      </c>
      <c r="B71" s="331"/>
      <c r="C71" s="331"/>
      <c r="D71" s="331"/>
      <c r="E71" s="332"/>
      <c r="F71" s="336">
        <v>0.125</v>
      </c>
      <c r="G71" s="368">
        <f t="shared" ref="G71:H71" si="36">SUM(H71-0.0625)</f>
        <v>-0.125</v>
      </c>
      <c r="H71" s="368">
        <f t="shared" si="36"/>
        <v>-0.0625</v>
      </c>
      <c r="I71" s="365">
        <v>0</v>
      </c>
      <c r="J71" s="368">
        <f t="shared" ref="J71:M71" si="37">SUM(I71+0.0625)</f>
        <v>0.0625</v>
      </c>
      <c r="K71" s="368">
        <f t="shared" si="37"/>
        <v>0.125</v>
      </c>
      <c r="L71" s="368">
        <f t="shared" si="37"/>
        <v>0.1875</v>
      </c>
      <c r="M71" s="368">
        <f t="shared" si="37"/>
        <v>0.25</v>
      </c>
      <c r="N71" s="364"/>
      <c r="O71" s="364"/>
      <c r="P71" s="364"/>
      <c r="Q71" s="374"/>
    </row>
    <row r="72" ht="15.75" customHeight="1" spans="1:17">
      <c r="A72" s="319"/>
      <c r="B72" s="320"/>
      <c r="C72" s="320"/>
      <c r="D72" s="320"/>
      <c r="E72" s="321"/>
      <c r="F72" s="336"/>
      <c r="G72" s="368"/>
      <c r="H72" s="368"/>
      <c r="I72" s="365"/>
      <c r="J72" s="368"/>
      <c r="K72" s="368"/>
      <c r="L72" s="368"/>
      <c r="M72" s="368"/>
      <c r="N72" s="364"/>
      <c r="O72" s="364"/>
      <c r="P72" s="364"/>
      <c r="Q72" s="374"/>
    </row>
    <row r="73" ht="15.75" customHeight="1" spans="1:17">
      <c r="A73" s="325" t="s">
        <v>147</v>
      </c>
      <c r="B73" s="326"/>
      <c r="C73" s="326"/>
      <c r="D73" s="326"/>
      <c r="E73" s="327"/>
      <c r="F73" s="336"/>
      <c r="G73" s="368"/>
      <c r="H73" s="368"/>
      <c r="I73" s="365"/>
      <c r="J73" s="368"/>
      <c r="K73" s="368"/>
      <c r="L73" s="368"/>
      <c r="M73" s="368"/>
      <c r="N73" s="364"/>
      <c r="O73" s="364"/>
      <c r="P73" s="364"/>
      <c r="Q73" s="374"/>
    </row>
    <row r="74" ht="15.75" customHeight="1" spans="1:17">
      <c r="A74" s="330" t="s">
        <v>148</v>
      </c>
      <c r="B74" s="331"/>
      <c r="C74" s="331"/>
      <c r="D74" s="331"/>
      <c r="E74" s="332"/>
      <c r="F74" s="333">
        <v>0.5</v>
      </c>
      <c r="G74" s="337">
        <f t="shared" ref="G74:G75" si="38">SUM(H74-0.25)</f>
        <v>-0.5</v>
      </c>
      <c r="H74" s="338">
        <f t="shared" ref="H74:H75" si="39">SUM(I74-1/4)</f>
        <v>-0.25</v>
      </c>
      <c r="I74" s="366">
        <v>0</v>
      </c>
      <c r="J74" s="338">
        <f t="shared" ref="J74:K75" si="40">SUM(I74+0.25)</f>
        <v>0.25</v>
      </c>
      <c r="K74" s="338">
        <f>SUM(J74+0.375)</f>
        <v>0.625</v>
      </c>
      <c r="L74" s="338">
        <f>SUM(K74+0.25)</f>
        <v>0.875</v>
      </c>
      <c r="M74" s="338">
        <f>SUM(L74+0.25)</f>
        <v>1.125</v>
      </c>
      <c r="N74" s="364"/>
      <c r="O74" s="364"/>
      <c r="P74" s="364"/>
      <c r="Q74" s="374"/>
    </row>
    <row r="75" ht="15.75" customHeight="1" spans="1:17">
      <c r="A75" s="380" t="s">
        <v>149</v>
      </c>
      <c r="B75" s="381"/>
      <c r="C75" s="381"/>
      <c r="D75" s="381"/>
      <c r="E75" s="382"/>
      <c r="F75" s="333">
        <v>0.5</v>
      </c>
      <c r="G75" s="337">
        <f t="shared" si="38"/>
        <v>-0.5</v>
      </c>
      <c r="H75" s="338">
        <f t="shared" si="39"/>
        <v>-0.25</v>
      </c>
      <c r="I75" s="366">
        <v>0</v>
      </c>
      <c r="J75" s="338">
        <f t="shared" si="40"/>
        <v>0.25</v>
      </c>
      <c r="K75" s="338">
        <f t="shared" si="40"/>
        <v>0.5</v>
      </c>
      <c r="L75" s="338">
        <f>SUM(K75+0.25)</f>
        <v>0.75</v>
      </c>
      <c r="M75" s="338">
        <f>SUM(L75+0.25)</f>
        <v>1</v>
      </c>
      <c r="N75" s="364"/>
      <c r="O75" s="364"/>
      <c r="P75" s="364"/>
      <c r="Q75" s="374"/>
    </row>
    <row r="76" ht="15.75" customHeight="1" spans="1:17">
      <c r="A76" s="319"/>
      <c r="B76" s="320"/>
      <c r="C76" s="320"/>
      <c r="D76" s="320"/>
      <c r="E76" s="321"/>
      <c r="F76" s="383"/>
      <c r="G76" s="337"/>
      <c r="H76" s="338"/>
      <c r="I76" s="366"/>
      <c r="J76" s="338"/>
      <c r="K76" s="338"/>
      <c r="L76" s="338"/>
      <c r="M76" s="338"/>
      <c r="N76" s="364"/>
      <c r="O76" s="364"/>
      <c r="P76" s="364"/>
      <c r="Q76" s="374"/>
    </row>
    <row r="77" ht="15.75" customHeight="1" spans="1:17">
      <c r="A77" s="350" t="s">
        <v>150</v>
      </c>
      <c r="B77" s="351"/>
      <c r="C77" s="351"/>
      <c r="D77" s="351"/>
      <c r="E77" s="352"/>
      <c r="F77" s="336">
        <v>0.5</v>
      </c>
      <c r="G77" s="349"/>
      <c r="H77" s="349">
        <f>I77</f>
        <v>0</v>
      </c>
      <c r="I77" s="365">
        <v>0</v>
      </c>
      <c r="J77" s="369">
        <f>I77</f>
        <v>0</v>
      </c>
      <c r="K77" s="369">
        <f>J77</f>
        <v>0</v>
      </c>
      <c r="L77" s="369">
        <f>K77</f>
        <v>0</v>
      </c>
      <c r="M77" s="369">
        <f>L77</f>
        <v>0</v>
      </c>
      <c r="N77" s="364"/>
      <c r="O77" s="364"/>
      <c r="P77" s="364"/>
      <c r="Q77" s="374"/>
    </row>
    <row r="78" ht="15.75" customHeight="1" spans="1:17">
      <c r="A78" s="350" t="s">
        <v>151</v>
      </c>
      <c r="B78" s="351"/>
      <c r="C78" s="351"/>
      <c r="D78" s="351"/>
      <c r="E78" s="352"/>
      <c r="F78" s="336">
        <v>0.25</v>
      </c>
      <c r="G78" s="349"/>
      <c r="H78" s="384"/>
      <c r="I78" s="365"/>
      <c r="J78" s="384"/>
      <c r="K78" s="384"/>
      <c r="L78" s="384"/>
      <c r="M78" s="384"/>
      <c r="N78" s="364"/>
      <c r="O78" s="364"/>
      <c r="P78" s="364"/>
      <c r="Q78" s="374"/>
    </row>
    <row r="79" ht="15.75" customHeight="1" spans="1:17">
      <c r="A79" s="350" t="s">
        <v>152</v>
      </c>
      <c r="B79" s="351"/>
      <c r="C79" s="351"/>
      <c r="D79" s="351"/>
      <c r="E79" s="352"/>
      <c r="F79" s="336">
        <v>0.25</v>
      </c>
      <c r="G79" s="349"/>
      <c r="H79" s="384"/>
      <c r="I79" s="365"/>
      <c r="J79" s="384"/>
      <c r="K79" s="384"/>
      <c r="L79" s="384"/>
      <c r="M79" s="384"/>
      <c r="N79" s="364"/>
      <c r="O79" s="364"/>
      <c r="P79" s="364"/>
      <c r="Q79" s="374"/>
    </row>
    <row r="80" s="289" customFormat="1" ht="15.75" customHeight="1" spans="1:17">
      <c r="A80" s="350" t="s">
        <v>153</v>
      </c>
      <c r="B80" s="351"/>
      <c r="C80" s="351"/>
      <c r="D80" s="351"/>
      <c r="E80" s="352"/>
      <c r="F80" s="378">
        <v>0.125</v>
      </c>
      <c r="G80" s="379"/>
      <c r="H80" s="385">
        <f>SUM(I80-0.5)</f>
        <v>-0.5</v>
      </c>
      <c r="I80" s="415">
        <v>0</v>
      </c>
      <c r="J80" s="416">
        <f>SUM(I80+0.5)</f>
        <v>0.5</v>
      </c>
      <c r="K80" s="416">
        <f>SUM(J80+0.5)</f>
        <v>1</v>
      </c>
      <c r="L80" s="416">
        <f>SUM(K80+0.5)</f>
        <v>1.5</v>
      </c>
      <c r="M80" s="416">
        <f>SUM(L80+0.5)</f>
        <v>2</v>
      </c>
      <c r="N80" s="417"/>
      <c r="O80" s="417"/>
      <c r="P80" s="417"/>
      <c r="Q80" s="417"/>
    </row>
    <row r="81" s="289" customFormat="1" ht="15.75" customHeight="1" spans="1:17">
      <c r="A81" s="386"/>
      <c r="B81" s="387"/>
      <c r="C81" s="387"/>
      <c r="D81" s="387"/>
      <c r="E81" s="388"/>
      <c r="F81" s="378"/>
      <c r="G81" s="379"/>
      <c r="H81" s="389"/>
      <c r="I81" s="414"/>
      <c r="J81" s="379"/>
      <c r="K81" s="379"/>
      <c r="L81" s="379"/>
      <c r="M81" s="379"/>
      <c r="N81" s="417"/>
      <c r="O81" s="417"/>
      <c r="P81" s="417"/>
      <c r="Q81" s="417"/>
    </row>
    <row r="82" s="289" customFormat="1" ht="15.75" customHeight="1" spans="1:17">
      <c r="A82" s="325" t="s">
        <v>154</v>
      </c>
      <c r="B82" s="326"/>
      <c r="C82" s="326"/>
      <c r="D82" s="326"/>
      <c r="E82" s="327"/>
      <c r="F82" s="390"/>
      <c r="G82" s="379"/>
      <c r="H82" s="379"/>
      <c r="I82" s="414"/>
      <c r="J82" s="379"/>
      <c r="K82" s="379"/>
      <c r="L82" s="379"/>
      <c r="M82" s="379"/>
      <c r="N82" s="418"/>
      <c r="O82" s="419"/>
      <c r="P82" s="418"/>
      <c r="Q82" s="429"/>
    </row>
    <row r="83" s="289" customFormat="1" ht="15.75" customHeight="1" spans="1:17">
      <c r="A83" s="350" t="s">
        <v>155</v>
      </c>
      <c r="B83" s="351"/>
      <c r="C83" s="351"/>
      <c r="D83" s="351"/>
      <c r="E83" s="352"/>
      <c r="F83" s="336">
        <v>0.5</v>
      </c>
      <c r="G83" s="391">
        <f t="shared" ref="G83:G86" si="41">SUM(H83-1)</f>
        <v>-3</v>
      </c>
      <c r="H83" s="391">
        <f t="shared" ref="H83:H86" si="42">SUM(I83-2)</f>
        <v>-2</v>
      </c>
      <c r="I83" s="420">
        <v>0</v>
      </c>
      <c r="J83" s="391">
        <f t="shared" ref="J83:J86" si="43">SUM(I83+2)</f>
        <v>2</v>
      </c>
      <c r="K83" s="391">
        <f t="shared" ref="K83:K86" si="44">SUM(J83+2.5)</f>
        <v>4.5</v>
      </c>
      <c r="L83" s="391">
        <f t="shared" ref="L83:M83" si="45">SUM(K83+2)</f>
        <v>6.5</v>
      </c>
      <c r="M83" s="391">
        <f t="shared" si="45"/>
        <v>8.5</v>
      </c>
      <c r="N83" s="418"/>
      <c r="O83" s="419"/>
      <c r="P83" s="418"/>
      <c r="Q83" s="429"/>
    </row>
    <row r="84" s="289" customFormat="1" ht="15.75" customHeight="1" spans="1:17">
      <c r="A84" s="350" t="s">
        <v>156</v>
      </c>
      <c r="B84" s="351"/>
      <c r="C84" s="351"/>
      <c r="D84" s="351"/>
      <c r="E84" s="352"/>
      <c r="F84" s="336">
        <v>0.5</v>
      </c>
      <c r="G84" s="391">
        <f t="shared" si="41"/>
        <v>-3</v>
      </c>
      <c r="H84" s="391">
        <f t="shared" si="42"/>
        <v>-2</v>
      </c>
      <c r="I84" s="420">
        <v>0</v>
      </c>
      <c r="J84" s="391">
        <f t="shared" si="43"/>
        <v>2</v>
      </c>
      <c r="K84" s="391">
        <f t="shared" si="44"/>
        <v>4.5</v>
      </c>
      <c r="L84" s="391">
        <f t="shared" ref="L84:M86" si="46">SUM(K84+2)</f>
        <v>6.5</v>
      </c>
      <c r="M84" s="391">
        <f t="shared" si="46"/>
        <v>8.5</v>
      </c>
      <c r="N84" s="418"/>
      <c r="O84" s="419"/>
      <c r="P84" s="418"/>
      <c r="Q84" s="429"/>
    </row>
    <row r="85" s="289" customFormat="1" ht="15.75" customHeight="1" spans="1:17">
      <c r="A85" s="350" t="s">
        <v>157</v>
      </c>
      <c r="B85" s="351"/>
      <c r="C85" s="351"/>
      <c r="D85" s="351"/>
      <c r="E85" s="352"/>
      <c r="F85" s="336">
        <v>0.5</v>
      </c>
      <c r="G85" s="391">
        <f t="shared" si="41"/>
        <v>-3</v>
      </c>
      <c r="H85" s="391">
        <f t="shared" si="42"/>
        <v>-2</v>
      </c>
      <c r="I85" s="420">
        <v>0</v>
      </c>
      <c r="J85" s="391">
        <f t="shared" si="43"/>
        <v>2</v>
      </c>
      <c r="K85" s="391">
        <f t="shared" si="44"/>
        <v>4.5</v>
      </c>
      <c r="L85" s="391">
        <f t="shared" si="46"/>
        <v>6.5</v>
      </c>
      <c r="M85" s="391">
        <f t="shared" si="46"/>
        <v>8.5</v>
      </c>
      <c r="N85" s="418"/>
      <c r="O85" s="419"/>
      <c r="P85" s="418"/>
      <c r="Q85" s="429"/>
    </row>
    <row r="86" s="289" customFormat="1" ht="15.75" customHeight="1" spans="1:17">
      <c r="A86" s="350" t="s">
        <v>158</v>
      </c>
      <c r="B86" s="351"/>
      <c r="C86" s="351"/>
      <c r="D86" s="351"/>
      <c r="E86" s="352"/>
      <c r="F86" s="336">
        <v>0.5</v>
      </c>
      <c r="G86" s="391">
        <f t="shared" si="41"/>
        <v>-3</v>
      </c>
      <c r="H86" s="391">
        <f t="shared" si="42"/>
        <v>-2</v>
      </c>
      <c r="I86" s="420">
        <v>0</v>
      </c>
      <c r="J86" s="391">
        <f t="shared" si="43"/>
        <v>2</v>
      </c>
      <c r="K86" s="391">
        <f t="shared" si="44"/>
        <v>4.5</v>
      </c>
      <c r="L86" s="391">
        <f t="shared" si="46"/>
        <v>6.5</v>
      </c>
      <c r="M86" s="391">
        <f t="shared" si="46"/>
        <v>8.5</v>
      </c>
      <c r="N86" s="418"/>
      <c r="O86" s="419"/>
      <c r="P86" s="418"/>
      <c r="Q86" s="429"/>
    </row>
    <row r="87" s="289" customFormat="1" ht="15.75" customHeight="1" spans="1:17">
      <c r="A87" s="386"/>
      <c r="B87" s="387"/>
      <c r="C87" s="387"/>
      <c r="D87" s="387"/>
      <c r="E87" s="388"/>
      <c r="F87" s="392"/>
      <c r="G87" s="391"/>
      <c r="H87" s="391"/>
      <c r="I87" s="420"/>
      <c r="J87" s="421"/>
      <c r="K87" s="421"/>
      <c r="L87" s="421"/>
      <c r="M87" s="421"/>
      <c r="N87" s="418"/>
      <c r="O87" s="419"/>
      <c r="P87" s="418"/>
      <c r="Q87" s="429"/>
    </row>
    <row r="88" s="289" customFormat="1" ht="15.75" customHeight="1" spans="1:17">
      <c r="A88" s="393" t="s">
        <v>159</v>
      </c>
      <c r="B88" s="394"/>
      <c r="C88" s="394"/>
      <c r="D88" s="394"/>
      <c r="E88" s="395"/>
      <c r="F88" s="392"/>
      <c r="G88" s="396"/>
      <c r="H88" s="396"/>
      <c r="I88" s="422"/>
      <c r="J88" s="423"/>
      <c r="K88" s="423"/>
      <c r="L88" s="423"/>
      <c r="M88" s="423"/>
      <c r="N88" s="418"/>
      <c r="O88" s="419"/>
      <c r="P88" s="418"/>
      <c r="Q88" s="429"/>
    </row>
    <row r="89" s="289" customFormat="1" ht="15.75" customHeight="1" spans="1:17">
      <c r="A89" s="350" t="s">
        <v>160</v>
      </c>
      <c r="B89" s="351"/>
      <c r="C89" s="351"/>
      <c r="D89" s="351"/>
      <c r="E89" s="352"/>
      <c r="F89" s="378">
        <v>0.25</v>
      </c>
      <c r="G89" s="396"/>
      <c r="H89" s="397"/>
      <c r="I89" s="422">
        <v>0</v>
      </c>
      <c r="J89" s="397"/>
      <c r="K89" s="397"/>
      <c r="L89" s="397"/>
      <c r="M89" s="397"/>
      <c r="N89" s="418"/>
      <c r="O89" s="419"/>
      <c r="P89" s="418"/>
      <c r="Q89" s="429"/>
    </row>
    <row r="90" s="289" customFormat="1" ht="15.75" customHeight="1" spans="1:17">
      <c r="A90" s="350" t="s">
        <v>161</v>
      </c>
      <c r="B90" s="351"/>
      <c r="C90" s="351"/>
      <c r="D90" s="351"/>
      <c r="E90" s="352"/>
      <c r="F90" s="378">
        <v>0.25</v>
      </c>
      <c r="G90" s="379"/>
      <c r="H90" s="397"/>
      <c r="I90" s="424">
        <v>0</v>
      </c>
      <c r="J90" s="425"/>
      <c r="K90" s="425"/>
      <c r="L90" s="425"/>
      <c r="M90" s="425"/>
      <c r="N90" s="417"/>
      <c r="O90" s="417"/>
      <c r="P90" s="417"/>
      <c r="Q90" s="417"/>
    </row>
    <row r="91" s="289" customFormat="1" ht="15.75" customHeight="1" spans="1:17">
      <c r="A91" s="398" t="s">
        <v>162</v>
      </c>
      <c r="B91" s="399"/>
      <c r="C91" s="399"/>
      <c r="D91" s="399"/>
      <c r="E91" s="400"/>
      <c r="F91" s="378">
        <v>0.25</v>
      </c>
      <c r="G91" s="379" t="s">
        <v>163</v>
      </c>
      <c r="H91" s="397"/>
      <c r="I91" s="414">
        <v>0</v>
      </c>
      <c r="J91" s="426"/>
      <c r="K91" s="426"/>
      <c r="L91" s="426"/>
      <c r="M91" s="426"/>
      <c r="N91" s="417"/>
      <c r="O91" s="417"/>
      <c r="P91" s="417"/>
      <c r="Q91" s="417"/>
    </row>
    <row r="92" s="289" customFormat="1" ht="15.75" customHeight="1" spans="1:17">
      <c r="A92" s="401"/>
      <c r="B92" s="402"/>
      <c r="C92" s="402"/>
      <c r="D92" s="402"/>
      <c r="E92" s="403"/>
      <c r="F92" s="404"/>
      <c r="G92" s="379"/>
      <c r="H92" s="379"/>
      <c r="I92" s="414"/>
      <c r="J92" s="379"/>
      <c r="K92" s="379"/>
      <c r="L92" s="379"/>
      <c r="M92" s="379"/>
      <c r="N92" s="417"/>
      <c r="O92" s="417"/>
      <c r="P92" s="417"/>
      <c r="Q92" s="417"/>
    </row>
    <row r="93" s="289" customFormat="1" ht="15.75" customHeight="1" spans="1:17">
      <c r="A93" s="405" t="s">
        <v>164</v>
      </c>
      <c r="B93" s="405"/>
      <c r="C93" s="405"/>
      <c r="D93" s="405"/>
      <c r="E93" s="405"/>
      <c r="F93" s="404"/>
      <c r="G93" s="379"/>
      <c r="H93" s="379"/>
      <c r="I93" s="414"/>
      <c r="J93" s="379"/>
      <c r="K93" s="379"/>
      <c r="L93" s="379"/>
      <c r="M93" s="379"/>
      <c r="N93" s="417"/>
      <c r="O93" s="417"/>
      <c r="P93" s="417"/>
      <c r="Q93" s="417"/>
    </row>
    <row r="94" s="289" customFormat="1" ht="15.75" customHeight="1" spans="1:17">
      <c r="A94" s="406" t="s">
        <v>165</v>
      </c>
      <c r="B94" s="406"/>
      <c r="C94" s="406"/>
      <c r="D94" s="406"/>
      <c r="E94" s="406"/>
      <c r="F94" s="407">
        <v>0.125</v>
      </c>
      <c r="G94" s="379">
        <f>SUM(I94-0.375)</f>
        <v>-0.375</v>
      </c>
      <c r="H94" s="379">
        <f>SUM(I94-3/8)</f>
        <v>-0.375</v>
      </c>
      <c r="I94" s="414">
        <v>0</v>
      </c>
      <c r="J94" s="379">
        <f t="shared" ref="J94:M94" si="47">SUM(I94+3/8)</f>
        <v>0.375</v>
      </c>
      <c r="K94" s="379">
        <f t="shared" si="47"/>
        <v>0.75</v>
      </c>
      <c r="L94" s="379">
        <f t="shared" si="47"/>
        <v>1.125</v>
      </c>
      <c r="M94" s="379">
        <f t="shared" si="47"/>
        <v>1.5</v>
      </c>
      <c r="N94" s="417"/>
      <c r="O94" s="417"/>
      <c r="P94" s="417"/>
      <c r="Q94" s="417"/>
    </row>
    <row r="95" s="289" customFormat="1" ht="15.75" customHeight="1" spans="1:17">
      <c r="A95" s="406" t="s">
        <v>166</v>
      </c>
      <c r="B95" s="406"/>
      <c r="C95" s="406"/>
      <c r="D95" s="406"/>
      <c r="E95" s="406"/>
      <c r="F95" s="407">
        <v>0.125</v>
      </c>
      <c r="G95" s="379">
        <f>SUM(I95-0.375)</f>
        <v>-0.375</v>
      </c>
      <c r="H95" s="379">
        <f>SUM(I95-1)</f>
        <v>-1</v>
      </c>
      <c r="I95" s="414">
        <v>0</v>
      </c>
      <c r="J95" s="379">
        <f>SUM(I95+1)</f>
        <v>1</v>
      </c>
      <c r="K95" s="379">
        <f>SUM(J95+1.125)</f>
        <v>2.125</v>
      </c>
      <c r="L95" s="379">
        <f>SUM(K95+1)</f>
        <v>3.125</v>
      </c>
      <c r="M95" s="379">
        <f>SUM(L95+1)</f>
        <v>4.125</v>
      </c>
      <c r="N95" s="417"/>
      <c r="O95" s="417"/>
      <c r="P95" s="417"/>
      <c r="Q95" s="417"/>
    </row>
    <row r="96" s="289" customFormat="1" ht="15.75" hidden="1" customHeight="1" spans="1:17">
      <c r="A96" s="408" t="s">
        <v>167</v>
      </c>
      <c r="B96" s="409"/>
      <c r="C96" s="409"/>
      <c r="D96" s="409"/>
      <c r="E96" s="410"/>
      <c r="F96" s="392">
        <v>44934</v>
      </c>
      <c r="G96" s="396"/>
      <c r="H96" s="396"/>
      <c r="I96" s="427"/>
      <c r="J96" s="396"/>
      <c r="K96" s="396"/>
      <c r="L96" s="396"/>
      <c r="M96" s="396"/>
      <c r="N96" s="417"/>
      <c r="O96" s="417"/>
      <c r="P96" s="417"/>
      <c r="Q96" s="417"/>
    </row>
    <row r="97" s="289" customFormat="1" ht="15.75" hidden="1" customHeight="1" spans="1:17">
      <c r="A97" s="350" t="s">
        <v>168</v>
      </c>
      <c r="B97" s="351"/>
      <c r="C97" s="351"/>
      <c r="D97" s="351"/>
      <c r="E97" s="352"/>
      <c r="F97" s="392"/>
      <c r="G97" s="396"/>
      <c r="H97" s="396"/>
      <c r="I97" s="427"/>
      <c r="J97" s="396"/>
      <c r="K97" s="396"/>
      <c r="L97" s="396"/>
      <c r="M97" s="396"/>
      <c r="N97" s="417"/>
      <c r="O97" s="417"/>
      <c r="P97" s="417"/>
      <c r="Q97" s="417"/>
    </row>
    <row r="98" s="289" customFormat="1" ht="15.75" hidden="1" customHeight="1" spans="1:17">
      <c r="A98" s="386"/>
      <c r="B98" s="387"/>
      <c r="C98" s="387"/>
      <c r="D98" s="387"/>
      <c r="E98" s="388"/>
      <c r="F98" s="392">
        <v>44934</v>
      </c>
      <c r="G98" s="396"/>
      <c r="H98" s="396"/>
      <c r="I98" s="427"/>
      <c r="J98" s="396"/>
      <c r="K98" s="396"/>
      <c r="L98" s="396"/>
      <c r="M98" s="396"/>
      <c r="N98" s="417"/>
      <c r="O98" s="417"/>
      <c r="P98" s="417"/>
      <c r="Q98" s="417"/>
    </row>
    <row r="99" s="289" customFormat="1" ht="15.75" hidden="1" customHeight="1" spans="1:17">
      <c r="A99" s="350" t="s">
        <v>169</v>
      </c>
      <c r="B99" s="351"/>
      <c r="C99" s="351"/>
      <c r="D99" s="351"/>
      <c r="E99" s="352"/>
      <c r="F99" s="392">
        <v>44934</v>
      </c>
      <c r="G99" s="396"/>
      <c r="H99" s="396"/>
      <c r="I99" s="427"/>
      <c r="J99" s="396"/>
      <c r="K99" s="396"/>
      <c r="L99" s="396"/>
      <c r="M99" s="396"/>
      <c r="N99" s="417"/>
      <c r="O99" s="417"/>
      <c r="P99" s="417"/>
      <c r="Q99" s="417"/>
    </row>
    <row r="100" s="289" customFormat="1" ht="15.75" hidden="1" customHeight="1" spans="1:17">
      <c r="A100" s="386" t="e">
        <f>#REF!+1</f>
        <v>#REF!</v>
      </c>
      <c r="B100" s="387"/>
      <c r="C100" s="387"/>
      <c r="D100" s="387"/>
      <c r="E100" s="388"/>
      <c r="F100" s="378">
        <v>0.125</v>
      </c>
      <c r="G100" s="396"/>
      <c r="H100" s="396"/>
      <c r="I100" s="427"/>
      <c r="J100" s="396"/>
      <c r="K100" s="396"/>
      <c r="L100" s="396"/>
      <c r="M100" s="396"/>
      <c r="N100" s="417"/>
      <c r="O100" s="417"/>
      <c r="P100" s="417"/>
      <c r="Q100" s="417"/>
    </row>
    <row r="101" s="289" customFormat="1" ht="15.75" customHeight="1" spans="1:17">
      <c r="A101" s="386"/>
      <c r="B101" s="387"/>
      <c r="C101" s="387"/>
      <c r="D101" s="387"/>
      <c r="E101" s="388"/>
      <c r="F101" s="378"/>
      <c r="G101" s="379">
        <f>SUM(I101-0.375)</f>
        <v>-0.375</v>
      </c>
      <c r="H101" s="389"/>
      <c r="I101" s="414"/>
      <c r="J101" s="379"/>
      <c r="K101" s="379"/>
      <c r="L101" s="379"/>
      <c r="M101" s="379"/>
      <c r="N101" s="417"/>
      <c r="O101" s="417"/>
      <c r="P101" s="417"/>
      <c r="Q101" s="417"/>
    </row>
    <row r="102" ht="15.75" customHeight="1" spans="1:17">
      <c r="A102" s="411" t="s">
        <v>170</v>
      </c>
      <c r="B102" s="412"/>
      <c r="C102" s="412"/>
      <c r="D102" s="412"/>
      <c r="E102" s="413"/>
      <c r="F102" s="348"/>
      <c r="G102" s="349"/>
      <c r="H102" s="349"/>
      <c r="I102" s="365"/>
      <c r="J102" s="349"/>
      <c r="K102" s="349"/>
      <c r="L102" s="349"/>
      <c r="M102" s="349"/>
      <c r="N102" s="364"/>
      <c r="O102" s="364"/>
      <c r="P102" s="364"/>
      <c r="Q102" s="374"/>
    </row>
    <row r="103" ht="15.75" hidden="1" customHeight="1" spans="1:17">
      <c r="A103" s="330" t="s">
        <v>171</v>
      </c>
      <c r="B103" s="331"/>
      <c r="C103" s="331"/>
      <c r="D103" s="331"/>
      <c r="E103" s="332"/>
      <c r="F103" s="348">
        <v>44934</v>
      </c>
      <c r="G103" s="349"/>
      <c r="H103" s="349"/>
      <c r="I103" s="365"/>
      <c r="J103" s="349"/>
      <c r="K103" s="349"/>
      <c r="L103" s="349"/>
      <c r="M103" s="349"/>
      <c r="N103" s="364"/>
      <c r="O103" s="374"/>
      <c r="P103" s="364"/>
      <c r="Q103" s="374"/>
    </row>
    <row r="104" ht="15.75" hidden="1" customHeight="1" spans="1:17">
      <c r="A104" s="330" t="s">
        <v>172</v>
      </c>
      <c r="B104" s="331"/>
      <c r="C104" s="331"/>
      <c r="D104" s="331"/>
      <c r="E104" s="332"/>
      <c r="F104" s="348">
        <v>44934</v>
      </c>
      <c r="G104" s="349"/>
      <c r="H104" s="349"/>
      <c r="I104" s="365"/>
      <c r="J104" s="349"/>
      <c r="K104" s="349"/>
      <c r="L104" s="349"/>
      <c r="M104" s="349"/>
      <c r="N104" s="364"/>
      <c r="O104" s="364"/>
      <c r="P104" s="364"/>
      <c r="Q104" s="374"/>
    </row>
    <row r="105" ht="15.75" hidden="1" customHeight="1" spans="1:17">
      <c r="A105" s="330" t="s">
        <v>173</v>
      </c>
      <c r="B105" s="331"/>
      <c r="C105" s="331"/>
      <c r="D105" s="331"/>
      <c r="E105" s="332"/>
      <c r="F105" s="348">
        <v>44930</v>
      </c>
      <c r="G105" s="349"/>
      <c r="H105" s="349"/>
      <c r="I105" s="365"/>
      <c r="J105" s="349"/>
      <c r="K105" s="349"/>
      <c r="L105" s="349"/>
      <c r="M105" s="349"/>
      <c r="N105" s="364"/>
      <c r="O105" s="364"/>
      <c r="P105" s="364"/>
      <c r="Q105" s="374"/>
    </row>
    <row r="106" ht="15.75" hidden="1" customHeight="1" spans="1:17">
      <c r="A106" s="319"/>
      <c r="B106" s="320"/>
      <c r="C106" s="320"/>
      <c r="D106" s="320"/>
      <c r="E106" s="321"/>
      <c r="F106" s="348"/>
      <c r="G106" s="349"/>
      <c r="H106" s="349"/>
      <c r="I106" s="365"/>
      <c r="J106" s="349"/>
      <c r="K106" s="349"/>
      <c r="L106" s="349"/>
      <c r="M106" s="349"/>
      <c r="N106" s="364"/>
      <c r="O106" s="364"/>
      <c r="P106" s="364"/>
      <c r="Q106" s="374"/>
    </row>
    <row r="107" ht="15.75" hidden="1" customHeight="1" spans="1:17">
      <c r="A107" s="319"/>
      <c r="B107" s="320"/>
      <c r="C107" s="320"/>
      <c r="D107" s="320"/>
      <c r="E107" s="321"/>
      <c r="F107" s="348"/>
      <c r="G107" s="349"/>
      <c r="H107" s="349"/>
      <c r="I107" s="365"/>
      <c r="J107" s="349"/>
      <c r="K107" s="349"/>
      <c r="L107" s="349"/>
      <c r="M107" s="349"/>
      <c r="N107" s="364"/>
      <c r="O107" s="364"/>
      <c r="P107" s="364"/>
      <c r="Q107" s="374"/>
    </row>
    <row r="108" ht="15.75" hidden="1" customHeight="1" spans="1:17">
      <c r="A108" s="330" t="s">
        <v>174</v>
      </c>
      <c r="B108" s="331"/>
      <c r="C108" s="331"/>
      <c r="D108" s="331"/>
      <c r="E108" s="332"/>
      <c r="F108" s="348">
        <v>44934</v>
      </c>
      <c r="G108" s="349"/>
      <c r="H108" s="349"/>
      <c r="I108" s="365"/>
      <c r="J108" s="349"/>
      <c r="K108" s="349"/>
      <c r="L108" s="349"/>
      <c r="M108" s="349"/>
      <c r="N108" s="364"/>
      <c r="O108" s="364"/>
      <c r="P108" s="364"/>
      <c r="Q108" s="374"/>
    </row>
    <row r="109" ht="15.75" hidden="1" customHeight="1" spans="1:17">
      <c r="A109" s="330" t="s">
        <v>175</v>
      </c>
      <c r="B109" s="331"/>
      <c r="C109" s="331"/>
      <c r="D109" s="331"/>
      <c r="E109" s="332"/>
      <c r="F109" s="348">
        <v>44934</v>
      </c>
      <c r="G109" s="349"/>
      <c r="H109" s="349"/>
      <c r="I109" s="365"/>
      <c r="J109" s="349"/>
      <c r="K109" s="349"/>
      <c r="L109" s="349"/>
      <c r="M109" s="349"/>
      <c r="N109" s="364"/>
      <c r="O109" s="364"/>
      <c r="P109" s="364"/>
      <c r="Q109" s="374"/>
    </row>
    <row r="110" ht="15.75" hidden="1" customHeight="1" spans="1:17">
      <c r="A110" s="330" t="s">
        <v>176</v>
      </c>
      <c r="B110" s="331"/>
      <c r="C110" s="331"/>
      <c r="D110" s="331"/>
      <c r="E110" s="332"/>
      <c r="F110" s="348">
        <v>44934</v>
      </c>
      <c r="G110" s="349"/>
      <c r="H110" s="349"/>
      <c r="I110" s="365"/>
      <c r="J110" s="349"/>
      <c r="K110" s="349"/>
      <c r="L110" s="349"/>
      <c r="M110" s="349"/>
      <c r="N110" s="364"/>
      <c r="O110" s="364"/>
      <c r="P110" s="364"/>
      <c r="Q110" s="374"/>
    </row>
    <row r="111" ht="15.75" hidden="1" customHeight="1" spans="1:17">
      <c r="A111" s="330" t="s">
        <v>177</v>
      </c>
      <c r="B111" s="331"/>
      <c r="C111" s="331"/>
      <c r="D111" s="331"/>
      <c r="E111" s="332"/>
      <c r="F111" s="348">
        <v>44934</v>
      </c>
      <c r="G111" s="349"/>
      <c r="H111" s="349"/>
      <c r="I111" s="365"/>
      <c r="J111" s="349"/>
      <c r="K111" s="349"/>
      <c r="L111" s="349"/>
      <c r="M111" s="349"/>
      <c r="N111" s="364"/>
      <c r="O111" s="364"/>
      <c r="P111" s="364"/>
      <c r="Q111" s="374"/>
    </row>
    <row r="112" ht="15.75" hidden="1" customHeight="1" spans="1:17">
      <c r="A112" s="330" t="s">
        <v>178</v>
      </c>
      <c r="B112" s="331"/>
      <c r="C112" s="331"/>
      <c r="D112" s="331"/>
      <c r="E112" s="332"/>
      <c r="F112" s="348">
        <v>44934</v>
      </c>
      <c r="G112" s="349"/>
      <c r="H112" s="349"/>
      <c r="I112" s="365"/>
      <c r="J112" s="349"/>
      <c r="K112" s="349"/>
      <c r="L112" s="349"/>
      <c r="M112" s="349"/>
      <c r="N112" s="364"/>
      <c r="O112" s="364"/>
      <c r="P112" s="364"/>
      <c r="Q112" s="374"/>
    </row>
    <row r="113" ht="15.75" customHeight="1" spans="1:17">
      <c r="A113" s="330" t="s">
        <v>179</v>
      </c>
      <c r="B113" s="331"/>
      <c r="C113" s="331"/>
      <c r="D113" s="331"/>
      <c r="E113" s="332"/>
      <c r="F113" s="336">
        <v>0.125</v>
      </c>
      <c r="G113" s="349">
        <f t="shared" ref="G113:G117" si="48">SUM(H113-0.25)</f>
        <v>-0.75</v>
      </c>
      <c r="H113" s="349">
        <f t="shared" ref="H113:H117" si="49">SUM(I113-0.5)</f>
        <v>-0.5</v>
      </c>
      <c r="I113" s="365">
        <v>0</v>
      </c>
      <c r="J113" s="349">
        <f t="shared" ref="J113:M117" si="50">SUM(I113+0.5)</f>
        <v>0.5</v>
      </c>
      <c r="K113" s="349">
        <f t="shared" si="50"/>
        <v>1</v>
      </c>
      <c r="L113" s="349">
        <f t="shared" si="50"/>
        <v>1.5</v>
      </c>
      <c r="M113" s="349">
        <f t="shared" si="50"/>
        <v>2</v>
      </c>
      <c r="N113" s="364"/>
      <c r="O113" s="364"/>
      <c r="P113" s="364"/>
      <c r="Q113" s="374"/>
    </row>
    <row r="114" ht="15.75" customHeight="1" spans="1:17">
      <c r="A114" s="330" t="s">
        <v>180</v>
      </c>
      <c r="B114" s="331"/>
      <c r="C114" s="331"/>
      <c r="D114" s="331"/>
      <c r="E114" s="332"/>
      <c r="F114" s="336">
        <v>0.125</v>
      </c>
      <c r="G114" s="349">
        <f t="shared" si="48"/>
        <v>-0.75</v>
      </c>
      <c r="H114" s="349">
        <f t="shared" si="49"/>
        <v>-0.5</v>
      </c>
      <c r="I114" s="365">
        <v>0</v>
      </c>
      <c r="J114" s="349">
        <f t="shared" si="50"/>
        <v>0.5</v>
      </c>
      <c r="K114" s="349">
        <f t="shared" si="50"/>
        <v>1</v>
      </c>
      <c r="L114" s="349">
        <f t="shared" si="50"/>
        <v>1.5</v>
      </c>
      <c r="M114" s="349">
        <f t="shared" si="50"/>
        <v>2</v>
      </c>
      <c r="N114" s="364"/>
      <c r="O114" s="364"/>
      <c r="P114" s="364"/>
      <c r="Q114" s="374"/>
    </row>
    <row r="115" ht="15.75" customHeight="1" spans="1:17">
      <c r="A115" s="330" t="s">
        <v>181</v>
      </c>
      <c r="B115" s="331"/>
      <c r="C115" s="331"/>
      <c r="D115" s="331"/>
      <c r="E115" s="332"/>
      <c r="F115" s="336">
        <v>0.125</v>
      </c>
      <c r="G115" s="349">
        <f t="shared" si="48"/>
        <v>-0.75</v>
      </c>
      <c r="H115" s="349">
        <f t="shared" si="49"/>
        <v>-0.5</v>
      </c>
      <c r="I115" s="365">
        <v>0</v>
      </c>
      <c r="J115" s="349">
        <f t="shared" si="50"/>
        <v>0.5</v>
      </c>
      <c r="K115" s="349">
        <f t="shared" si="50"/>
        <v>1</v>
      </c>
      <c r="L115" s="349">
        <f t="shared" si="50"/>
        <v>1.5</v>
      </c>
      <c r="M115" s="349">
        <f t="shared" si="50"/>
        <v>2</v>
      </c>
      <c r="N115" s="364"/>
      <c r="O115" s="364"/>
      <c r="P115" s="364"/>
      <c r="Q115" s="374"/>
    </row>
    <row r="116" ht="15.75" customHeight="1" spans="1:17">
      <c r="A116" s="330" t="s">
        <v>182</v>
      </c>
      <c r="B116" s="331"/>
      <c r="C116" s="331"/>
      <c r="D116" s="331"/>
      <c r="E116" s="332"/>
      <c r="F116" s="336">
        <v>0.125</v>
      </c>
      <c r="G116" s="349">
        <f t="shared" si="48"/>
        <v>-0.75</v>
      </c>
      <c r="H116" s="349">
        <f t="shared" si="49"/>
        <v>-0.5</v>
      </c>
      <c r="I116" s="365">
        <v>0</v>
      </c>
      <c r="J116" s="349">
        <f t="shared" si="50"/>
        <v>0.5</v>
      </c>
      <c r="K116" s="349">
        <f t="shared" si="50"/>
        <v>1</v>
      </c>
      <c r="L116" s="349">
        <f t="shared" ref="L116:M117" si="51">SUM(K116+0)</f>
        <v>1</v>
      </c>
      <c r="M116" s="349">
        <f t="shared" si="51"/>
        <v>1</v>
      </c>
      <c r="N116" s="364"/>
      <c r="O116" s="428"/>
      <c r="P116" s="364"/>
      <c r="Q116" s="430"/>
    </row>
    <row r="117" ht="15.75" customHeight="1" spans="1:17">
      <c r="A117" s="330" t="s">
        <v>183</v>
      </c>
      <c r="B117" s="331"/>
      <c r="C117" s="331"/>
      <c r="D117" s="331"/>
      <c r="E117" s="332"/>
      <c r="F117" s="336">
        <v>0.125</v>
      </c>
      <c r="G117" s="349">
        <f t="shared" si="48"/>
        <v>-0.75</v>
      </c>
      <c r="H117" s="349">
        <f t="shared" si="49"/>
        <v>-0.5</v>
      </c>
      <c r="I117" s="365">
        <v>0</v>
      </c>
      <c r="J117" s="349">
        <f t="shared" si="50"/>
        <v>0.5</v>
      </c>
      <c r="K117" s="349">
        <f t="shared" si="50"/>
        <v>1</v>
      </c>
      <c r="L117" s="349">
        <f t="shared" si="51"/>
        <v>1</v>
      </c>
      <c r="M117" s="349">
        <f t="shared" si="51"/>
        <v>1</v>
      </c>
      <c r="N117" s="364"/>
      <c r="O117" s="428"/>
      <c r="P117" s="364"/>
      <c r="Q117" s="430"/>
    </row>
    <row r="118" ht="15.75" hidden="1" customHeight="1" spans="1:17">
      <c r="A118" s="330" t="s">
        <v>184</v>
      </c>
      <c r="B118" s="331"/>
      <c r="C118" s="331"/>
      <c r="D118" s="331"/>
      <c r="E118" s="332"/>
      <c r="F118" s="348">
        <v>44934</v>
      </c>
      <c r="G118" s="349"/>
      <c r="H118" s="349"/>
      <c r="I118" s="365"/>
      <c r="J118" s="349"/>
      <c r="K118" s="349"/>
      <c r="L118" s="349"/>
      <c r="M118" s="349"/>
      <c r="N118" s="364"/>
      <c r="O118" s="428"/>
      <c r="P118" s="364"/>
      <c r="Q118" s="430"/>
    </row>
    <row r="119" ht="15.75" customHeight="1" spans="1:17">
      <c r="A119" s="330" t="s">
        <v>185</v>
      </c>
      <c r="B119" s="331"/>
      <c r="C119" s="331"/>
      <c r="D119" s="331"/>
      <c r="E119" s="332"/>
      <c r="F119" s="328">
        <v>44934</v>
      </c>
      <c r="G119" s="323">
        <f t="shared" ref="G119:H119" si="52">H119</f>
        <v>0</v>
      </c>
      <c r="H119" s="323">
        <f t="shared" si="52"/>
        <v>0</v>
      </c>
      <c r="I119" s="363">
        <v>0</v>
      </c>
      <c r="J119" s="323">
        <f t="shared" ref="J119:M119" si="53">I119</f>
        <v>0</v>
      </c>
      <c r="K119" s="323">
        <f t="shared" si="53"/>
        <v>0</v>
      </c>
      <c r="L119" s="323">
        <f t="shared" si="53"/>
        <v>0</v>
      </c>
      <c r="M119" s="323">
        <f t="shared" si="53"/>
        <v>0</v>
      </c>
      <c r="N119" s="364"/>
      <c r="O119" s="428"/>
      <c r="P119" s="364"/>
      <c r="Q119" s="430"/>
    </row>
    <row r="120" ht="15.75" customHeight="1" spans="1:17">
      <c r="A120" s="330" t="s">
        <v>186</v>
      </c>
      <c r="B120" s="331"/>
      <c r="C120" s="331"/>
      <c r="D120" s="331"/>
      <c r="E120" s="332"/>
      <c r="F120" s="336">
        <v>0.125</v>
      </c>
      <c r="G120" s="349">
        <f t="shared" ref="G120:H120" si="54">SUM(H120-0.25)</f>
        <v>-0.5</v>
      </c>
      <c r="H120" s="349">
        <f t="shared" si="54"/>
        <v>-0.25</v>
      </c>
      <c r="I120" s="365">
        <v>0</v>
      </c>
      <c r="J120" s="349">
        <f t="shared" ref="J120:M120" si="55">SUM(I120+0)</f>
        <v>0</v>
      </c>
      <c r="K120" s="349">
        <f t="shared" si="55"/>
        <v>0</v>
      </c>
      <c r="L120" s="349">
        <f t="shared" si="55"/>
        <v>0</v>
      </c>
      <c r="M120" s="349">
        <f t="shared" si="55"/>
        <v>0</v>
      </c>
      <c r="N120" s="364"/>
      <c r="O120" s="428"/>
      <c r="P120" s="364"/>
      <c r="Q120" s="430"/>
    </row>
    <row r="121" ht="15.75" customHeight="1" spans="1:17">
      <c r="A121" s="319"/>
      <c r="B121" s="320"/>
      <c r="C121" s="320"/>
      <c r="D121" s="320"/>
      <c r="E121" s="321"/>
      <c r="F121" s="348"/>
      <c r="G121" s="349"/>
      <c r="H121" s="349"/>
      <c r="I121" s="365"/>
      <c r="J121" s="349"/>
      <c r="K121" s="349"/>
      <c r="L121" s="349"/>
      <c r="M121" s="349"/>
      <c r="N121" s="364"/>
      <c r="O121" s="428"/>
      <c r="P121" s="364"/>
      <c r="Q121" s="430"/>
    </row>
    <row r="122" ht="15.75" customHeight="1" spans="1:17">
      <c r="A122" s="330" t="s">
        <v>187</v>
      </c>
      <c r="B122" s="331"/>
      <c r="C122" s="331"/>
      <c r="D122" s="331"/>
      <c r="E122" s="332"/>
      <c r="F122" s="336">
        <v>0.125</v>
      </c>
      <c r="G122" s="323">
        <f t="shared" ref="G122:H123" si="56">H122</f>
        <v>0</v>
      </c>
      <c r="H122" s="323">
        <f t="shared" si="56"/>
        <v>0</v>
      </c>
      <c r="I122" s="363">
        <v>0</v>
      </c>
      <c r="J122" s="323">
        <f t="shared" ref="J122:M123" si="57">I122</f>
        <v>0</v>
      </c>
      <c r="K122" s="323">
        <f t="shared" si="57"/>
        <v>0</v>
      </c>
      <c r="L122" s="323">
        <f t="shared" si="57"/>
        <v>0</v>
      </c>
      <c r="M122" s="323">
        <f t="shared" si="57"/>
        <v>0</v>
      </c>
      <c r="N122" s="364"/>
      <c r="O122" s="428"/>
      <c r="P122" s="364"/>
      <c r="Q122" s="430"/>
    </row>
    <row r="123" ht="15.75" customHeight="1" spans="1:17">
      <c r="A123" s="330" t="s">
        <v>188</v>
      </c>
      <c r="B123" s="331"/>
      <c r="C123" s="331"/>
      <c r="D123" s="331"/>
      <c r="E123" s="332"/>
      <c r="F123" s="336">
        <v>0.125</v>
      </c>
      <c r="G123" s="323">
        <f t="shared" si="56"/>
        <v>0</v>
      </c>
      <c r="H123" s="323">
        <f t="shared" si="56"/>
        <v>0</v>
      </c>
      <c r="I123" s="363">
        <v>0</v>
      </c>
      <c r="J123" s="323">
        <f t="shared" si="57"/>
        <v>0</v>
      </c>
      <c r="K123" s="323">
        <f t="shared" si="57"/>
        <v>0</v>
      </c>
      <c r="L123" s="323">
        <f t="shared" si="57"/>
        <v>0</v>
      </c>
      <c r="M123" s="323">
        <f t="shared" si="57"/>
        <v>0</v>
      </c>
      <c r="N123" s="364"/>
      <c r="O123" s="428"/>
      <c r="P123" s="364"/>
      <c r="Q123" s="430"/>
    </row>
    <row r="124" ht="15.75" customHeight="1" spans="1:17">
      <c r="A124" s="375" t="s">
        <v>189</v>
      </c>
      <c r="B124" s="376"/>
      <c r="C124" s="376"/>
      <c r="D124" s="376"/>
      <c r="E124" s="377"/>
      <c r="F124" s="336">
        <v>0</v>
      </c>
      <c r="G124" s="323"/>
      <c r="H124" s="323">
        <f>I124</f>
        <v>0</v>
      </c>
      <c r="I124" s="363">
        <v>0</v>
      </c>
      <c r="J124" s="323">
        <f>I124</f>
        <v>0</v>
      </c>
      <c r="K124" s="323">
        <f>J124</f>
        <v>0</v>
      </c>
      <c r="L124" s="323">
        <f>K124</f>
        <v>0</v>
      </c>
      <c r="M124" s="323">
        <f>L124</f>
        <v>0</v>
      </c>
      <c r="N124" s="364"/>
      <c r="O124" s="428"/>
      <c r="P124" s="364"/>
      <c r="Q124" s="430"/>
    </row>
    <row r="125" ht="15.75" customHeight="1" spans="1:17">
      <c r="A125" s="319"/>
      <c r="B125" s="320"/>
      <c r="C125" s="320"/>
      <c r="D125" s="320"/>
      <c r="E125" s="321"/>
      <c r="F125" s="348"/>
      <c r="G125" s="349"/>
      <c r="H125" s="349"/>
      <c r="I125" s="365"/>
      <c r="J125" s="349"/>
      <c r="K125" s="349"/>
      <c r="L125" s="349"/>
      <c r="M125" s="349"/>
      <c r="N125" s="364"/>
      <c r="O125" s="428"/>
      <c r="P125" s="364"/>
      <c r="Q125" s="430"/>
    </row>
    <row r="126" ht="15.75" customHeight="1" spans="1:17">
      <c r="A126" s="330" t="s">
        <v>190</v>
      </c>
      <c r="B126" s="331"/>
      <c r="C126" s="331"/>
      <c r="D126" s="331"/>
      <c r="E126" s="332"/>
      <c r="F126" s="336">
        <v>0.125</v>
      </c>
      <c r="G126" s="323">
        <f t="shared" ref="G126:H127" si="58">H126</f>
        <v>0</v>
      </c>
      <c r="H126" s="323">
        <f t="shared" si="58"/>
        <v>0</v>
      </c>
      <c r="I126" s="363">
        <v>0</v>
      </c>
      <c r="J126" s="323">
        <f t="shared" ref="J126:M126" si="59">I126</f>
        <v>0</v>
      </c>
      <c r="K126" s="323">
        <f t="shared" si="59"/>
        <v>0</v>
      </c>
      <c r="L126" s="323">
        <f t="shared" si="59"/>
        <v>0</v>
      </c>
      <c r="M126" s="323">
        <f t="shared" si="59"/>
        <v>0</v>
      </c>
      <c r="N126" s="364"/>
      <c r="O126" s="428"/>
      <c r="P126" s="364"/>
      <c r="Q126" s="430"/>
    </row>
    <row r="127" ht="15.75" customHeight="1" spans="1:17">
      <c r="A127" s="330" t="s">
        <v>191</v>
      </c>
      <c r="B127" s="331"/>
      <c r="C127" s="331"/>
      <c r="D127" s="331"/>
      <c r="E127" s="332"/>
      <c r="F127" s="348">
        <v>0.375</v>
      </c>
      <c r="G127" s="323">
        <f t="shared" si="58"/>
        <v>0</v>
      </c>
      <c r="H127" s="323">
        <f t="shared" si="58"/>
        <v>0</v>
      </c>
      <c r="I127" s="363">
        <v>0</v>
      </c>
      <c r="J127" s="323">
        <f>I127</f>
        <v>0</v>
      </c>
      <c r="K127" s="323">
        <f>SUM(J127+1)</f>
        <v>1</v>
      </c>
      <c r="L127" s="323">
        <f t="shared" ref="L127:M127" si="60">SUM(K127+0)</f>
        <v>1</v>
      </c>
      <c r="M127" s="323">
        <f t="shared" si="60"/>
        <v>1</v>
      </c>
      <c r="N127" s="364"/>
      <c r="O127" s="428"/>
      <c r="P127" s="364"/>
      <c r="Q127" s="430"/>
    </row>
    <row r="128" ht="15.75" customHeight="1" spans="1:17">
      <c r="A128" s="319"/>
      <c r="B128" s="320"/>
      <c r="C128" s="320"/>
      <c r="D128" s="320"/>
      <c r="E128" s="321"/>
      <c r="F128" s="348"/>
      <c r="G128" s="349"/>
      <c r="H128" s="349"/>
      <c r="I128" s="365"/>
      <c r="J128" s="349"/>
      <c r="K128" s="349"/>
      <c r="L128" s="349"/>
      <c r="M128" s="349"/>
      <c r="N128" s="364"/>
      <c r="O128" s="428"/>
      <c r="P128" s="364"/>
      <c r="Q128" s="430"/>
    </row>
    <row r="129" ht="15.75" customHeight="1" spans="1:17">
      <c r="A129" s="330" t="s">
        <v>192</v>
      </c>
      <c r="B129" s="331"/>
      <c r="C129" s="331"/>
      <c r="D129" s="331"/>
      <c r="E129" s="332"/>
      <c r="F129" s="336">
        <v>0.5</v>
      </c>
      <c r="G129" s="334">
        <f>SUM(H129-1)</f>
        <v>-3</v>
      </c>
      <c r="H129" s="334">
        <f>SUM(I129-2)</f>
        <v>-2</v>
      </c>
      <c r="I129" s="365">
        <v>0</v>
      </c>
      <c r="J129" s="349">
        <f>SUM(I129+2)</f>
        <v>2</v>
      </c>
      <c r="K129" s="349">
        <f>SUM(J129+2.5)</f>
        <v>4.5</v>
      </c>
      <c r="L129" s="349">
        <f t="shared" ref="L129:M129" si="61">SUM(K129+2)</f>
        <v>6.5</v>
      </c>
      <c r="M129" s="349">
        <f t="shared" si="61"/>
        <v>8.5</v>
      </c>
      <c r="N129" s="364"/>
      <c r="O129" s="428"/>
      <c r="P129" s="364"/>
      <c r="Q129" s="430"/>
    </row>
    <row r="130" ht="15.75" hidden="1" customHeight="1" spans="1:17">
      <c r="A130" s="330" t="s">
        <v>193</v>
      </c>
      <c r="B130" s="331"/>
      <c r="C130" s="331"/>
      <c r="D130" s="331"/>
      <c r="E130" s="332"/>
      <c r="F130" s="336">
        <v>0.5</v>
      </c>
      <c r="G130" s="431"/>
      <c r="H130" s="431"/>
      <c r="I130" s="365"/>
      <c r="J130" s="432"/>
      <c r="K130" s="432"/>
      <c r="L130" s="432"/>
      <c r="M130" s="432"/>
      <c r="N130" s="364"/>
      <c r="O130" s="428"/>
      <c r="P130" s="364"/>
      <c r="Q130" s="430"/>
    </row>
    <row r="131" ht="15.75" hidden="1" customHeight="1" spans="1:17">
      <c r="A131" s="330" t="s">
        <v>194</v>
      </c>
      <c r="B131" s="331"/>
      <c r="C131" s="331"/>
      <c r="D131" s="331"/>
      <c r="E131" s="332"/>
      <c r="F131" s="336">
        <v>0.5</v>
      </c>
      <c r="G131" s="431"/>
      <c r="H131" s="431"/>
      <c r="I131" s="433"/>
      <c r="J131" s="432"/>
      <c r="K131" s="432"/>
      <c r="L131" s="432"/>
      <c r="M131" s="432"/>
      <c r="N131" s="364"/>
      <c r="O131" s="428"/>
      <c r="P131" s="364"/>
      <c r="Q131" s="430"/>
    </row>
    <row r="132" ht="15.75" hidden="1" customHeight="1" spans="1:17">
      <c r="A132" s="319"/>
      <c r="B132" s="320"/>
      <c r="C132" s="320"/>
      <c r="D132" s="320"/>
      <c r="E132" s="321"/>
      <c r="F132" s="336">
        <v>0.5</v>
      </c>
      <c r="G132" s="431"/>
      <c r="H132" s="431"/>
      <c r="I132" s="433"/>
      <c r="J132" s="432"/>
      <c r="K132" s="432"/>
      <c r="L132" s="432"/>
      <c r="M132" s="432"/>
      <c r="N132" s="364"/>
      <c r="O132" s="428"/>
      <c r="P132" s="364"/>
      <c r="Q132" s="430"/>
    </row>
    <row r="133" ht="15.75" customHeight="1" spans="1:17">
      <c r="A133" s="330" t="s">
        <v>195</v>
      </c>
      <c r="B133" s="331"/>
      <c r="C133" s="331"/>
      <c r="D133" s="331"/>
      <c r="E133" s="332"/>
      <c r="F133" s="336">
        <v>0.5</v>
      </c>
      <c r="G133" s="334">
        <f>SUM(H133-1)</f>
        <v>-3</v>
      </c>
      <c r="H133" s="334">
        <f>SUM(I133-2)</f>
        <v>-2</v>
      </c>
      <c r="I133" s="365">
        <v>0</v>
      </c>
      <c r="J133" s="349">
        <f>SUM(I133+2)</f>
        <v>2</v>
      </c>
      <c r="K133" s="349">
        <f>SUM(J133+2.5)</f>
        <v>4.5</v>
      </c>
      <c r="L133" s="349">
        <f t="shared" ref="L133:M133" si="62">SUM(K133+2)</f>
        <v>6.5</v>
      </c>
      <c r="M133" s="349">
        <f t="shared" si="62"/>
        <v>8.5</v>
      </c>
      <c r="N133" s="364"/>
      <c r="O133" s="428"/>
      <c r="P133" s="364"/>
      <c r="Q133" s="430"/>
    </row>
    <row r="134" ht="15.75" customHeight="1" spans="1:17">
      <c r="A134" s="319"/>
      <c r="B134" s="320"/>
      <c r="C134" s="320"/>
      <c r="D134" s="320"/>
      <c r="E134" s="321"/>
      <c r="F134" s="348"/>
      <c r="G134" s="349"/>
      <c r="H134" s="349"/>
      <c r="I134" s="365"/>
      <c r="J134" s="349"/>
      <c r="K134" s="349"/>
      <c r="L134" s="349"/>
      <c r="M134" s="349"/>
      <c r="N134" s="364"/>
      <c r="O134" s="428"/>
      <c r="P134" s="364"/>
      <c r="Q134" s="430"/>
    </row>
    <row r="135" ht="15.75" customHeight="1" spans="1:17">
      <c r="A135" s="411" t="s">
        <v>196</v>
      </c>
      <c r="B135" s="412"/>
      <c r="C135" s="412"/>
      <c r="D135" s="412"/>
      <c r="E135" s="413"/>
      <c r="F135" s="348"/>
      <c r="G135" s="349"/>
      <c r="H135" s="349"/>
      <c r="I135" s="365"/>
      <c r="J135" s="349"/>
      <c r="K135" s="349"/>
      <c r="L135" s="349"/>
      <c r="M135" s="349"/>
      <c r="N135" s="364"/>
      <c r="O135" s="428"/>
      <c r="P135" s="364"/>
      <c r="Q135" s="430"/>
    </row>
    <row r="136" ht="15.75" customHeight="1" spans="1:17">
      <c r="A136" s="330" t="s">
        <v>197</v>
      </c>
      <c r="B136" s="331"/>
      <c r="C136" s="331"/>
      <c r="D136" s="331"/>
      <c r="E136" s="332"/>
      <c r="F136" s="348">
        <v>0.375</v>
      </c>
      <c r="G136" s="334">
        <f t="shared" ref="G136:G138" si="63">SUM(H136-1)</f>
        <v>-3</v>
      </c>
      <c r="H136" s="334">
        <f t="shared" ref="H136:H138" si="64">SUM(I136-2)</f>
        <v>-2</v>
      </c>
      <c r="I136" s="365">
        <v>0</v>
      </c>
      <c r="J136" s="349">
        <f t="shared" ref="J136:J138" si="65">SUM(I136+2)</f>
        <v>2</v>
      </c>
      <c r="K136" s="349">
        <f t="shared" ref="K136:K138" si="66">SUM(J136+2.5)</f>
        <v>4.5</v>
      </c>
      <c r="L136" s="349">
        <f t="shared" ref="L136:M136" si="67">SUM(K136+2)</f>
        <v>6.5</v>
      </c>
      <c r="M136" s="349">
        <f t="shared" si="67"/>
        <v>8.5</v>
      </c>
      <c r="N136" s="434"/>
      <c r="O136" s="434"/>
      <c r="P136" s="434"/>
      <c r="Q136" s="434"/>
    </row>
    <row r="137" ht="15.75" hidden="1" customHeight="1" spans="1:17">
      <c r="A137" s="330" t="s">
        <v>130</v>
      </c>
      <c r="B137" s="331"/>
      <c r="C137" s="331"/>
      <c r="D137" s="331"/>
      <c r="E137" s="332"/>
      <c r="F137" s="348">
        <v>0.375</v>
      </c>
      <c r="G137" s="334">
        <f t="shared" si="63"/>
        <v>-3</v>
      </c>
      <c r="H137" s="334">
        <f t="shared" si="64"/>
        <v>-2</v>
      </c>
      <c r="I137" s="365">
        <v>0</v>
      </c>
      <c r="J137" s="349">
        <f t="shared" si="65"/>
        <v>2</v>
      </c>
      <c r="K137" s="349">
        <f t="shared" si="66"/>
        <v>4.5</v>
      </c>
      <c r="L137" s="349">
        <f t="shared" ref="L137:M138" si="68">SUM(K137+2)</f>
        <v>6.5</v>
      </c>
      <c r="M137" s="349">
        <f t="shared" si="68"/>
        <v>8.5</v>
      </c>
      <c r="N137" s="434"/>
      <c r="O137" s="434"/>
      <c r="P137" s="434"/>
      <c r="Q137" s="434"/>
    </row>
    <row r="138" ht="15.75" customHeight="1" spans="1:17">
      <c r="A138" s="330" t="s">
        <v>198</v>
      </c>
      <c r="B138" s="331"/>
      <c r="C138" s="331"/>
      <c r="D138" s="331"/>
      <c r="E138" s="332"/>
      <c r="F138" s="348">
        <v>0.375</v>
      </c>
      <c r="G138" s="334">
        <f t="shared" si="63"/>
        <v>-3</v>
      </c>
      <c r="H138" s="334">
        <f t="shared" si="64"/>
        <v>-2</v>
      </c>
      <c r="I138" s="365">
        <v>0</v>
      </c>
      <c r="J138" s="349">
        <f t="shared" si="65"/>
        <v>2</v>
      </c>
      <c r="K138" s="349">
        <f t="shared" si="66"/>
        <v>4.5</v>
      </c>
      <c r="L138" s="349">
        <f t="shared" si="68"/>
        <v>6.5</v>
      </c>
      <c r="M138" s="349">
        <f t="shared" si="68"/>
        <v>8.5</v>
      </c>
      <c r="N138" s="434"/>
      <c r="O138" s="434"/>
      <c r="P138" s="434"/>
      <c r="Q138" s="434"/>
    </row>
    <row r="139" ht="15.75" customHeight="1" spans="1:17">
      <c r="A139" s="330" t="s">
        <v>199</v>
      </c>
      <c r="B139" s="331"/>
      <c r="C139" s="331"/>
      <c r="D139" s="331"/>
      <c r="E139" s="332"/>
      <c r="F139" s="348">
        <v>0.375</v>
      </c>
      <c r="G139" s="368">
        <f t="shared" ref="G139:G143" si="69">SUM(H139-0.5)</f>
        <v>-1.5</v>
      </c>
      <c r="H139" s="368">
        <f t="shared" ref="H139:H143" si="70">SUM(I139-1)</f>
        <v>-1</v>
      </c>
      <c r="I139" s="365">
        <v>0</v>
      </c>
      <c r="J139" s="349">
        <f t="shared" ref="J139:J143" si="71">SUM(I139+1)</f>
        <v>1</v>
      </c>
      <c r="K139" s="349">
        <f t="shared" ref="K139:K143" si="72">SUM(J139+1.25)</f>
        <v>2.25</v>
      </c>
      <c r="L139" s="349">
        <f t="shared" ref="L139:M139" si="73">SUM(K139+1)</f>
        <v>3.25</v>
      </c>
      <c r="M139" s="349">
        <f t="shared" si="73"/>
        <v>4.25</v>
      </c>
      <c r="N139" s="434"/>
      <c r="O139" s="434"/>
      <c r="P139" s="434"/>
      <c r="Q139" s="434"/>
    </row>
    <row r="140" ht="15.75" customHeight="1" spans="1:17">
      <c r="A140" s="330" t="s">
        <v>200</v>
      </c>
      <c r="B140" s="331"/>
      <c r="C140" s="331"/>
      <c r="D140" s="331"/>
      <c r="E140" s="332"/>
      <c r="F140" s="348">
        <v>0.375</v>
      </c>
      <c r="G140" s="368">
        <f t="shared" si="69"/>
        <v>-1.5</v>
      </c>
      <c r="H140" s="368">
        <f t="shared" si="70"/>
        <v>-1</v>
      </c>
      <c r="I140" s="365">
        <v>0</v>
      </c>
      <c r="J140" s="349">
        <f t="shared" si="71"/>
        <v>1</v>
      </c>
      <c r="K140" s="349">
        <f t="shared" si="72"/>
        <v>2.25</v>
      </c>
      <c r="L140" s="349">
        <f t="shared" ref="L140:M143" si="74">SUM(K140+1)</f>
        <v>3.25</v>
      </c>
      <c r="M140" s="349">
        <f t="shared" si="74"/>
        <v>4.25</v>
      </c>
      <c r="N140" s="434"/>
      <c r="O140" s="434"/>
      <c r="P140" s="434"/>
      <c r="Q140" s="434"/>
    </row>
    <row r="141" ht="15.75" customHeight="1" spans="1:17">
      <c r="A141" s="330" t="s">
        <v>201</v>
      </c>
      <c r="B141" s="331"/>
      <c r="C141" s="331"/>
      <c r="D141" s="331"/>
      <c r="E141" s="332"/>
      <c r="F141" s="348">
        <v>0.375</v>
      </c>
      <c r="G141" s="368">
        <f t="shared" si="69"/>
        <v>-1.5</v>
      </c>
      <c r="H141" s="368">
        <f t="shared" si="70"/>
        <v>-1</v>
      </c>
      <c r="I141" s="365">
        <v>0</v>
      </c>
      <c r="J141" s="349">
        <f t="shared" si="71"/>
        <v>1</v>
      </c>
      <c r="K141" s="349">
        <f t="shared" si="72"/>
        <v>2.25</v>
      </c>
      <c r="L141" s="349">
        <f t="shared" si="74"/>
        <v>3.25</v>
      </c>
      <c r="M141" s="349">
        <f t="shared" si="74"/>
        <v>4.25</v>
      </c>
      <c r="N141" s="434"/>
      <c r="O141" s="434"/>
      <c r="P141" s="434"/>
      <c r="Q141" s="434"/>
    </row>
    <row r="142" ht="15.75" customHeight="1" spans="1:17">
      <c r="A142" s="330" t="s">
        <v>202</v>
      </c>
      <c r="B142" s="331"/>
      <c r="C142" s="331"/>
      <c r="D142" s="331"/>
      <c r="E142" s="332"/>
      <c r="F142" s="348">
        <v>0.375</v>
      </c>
      <c r="G142" s="368">
        <f t="shared" si="69"/>
        <v>-1.5</v>
      </c>
      <c r="H142" s="368">
        <f t="shared" si="70"/>
        <v>-1</v>
      </c>
      <c r="I142" s="365">
        <v>0</v>
      </c>
      <c r="J142" s="349">
        <f t="shared" si="71"/>
        <v>1</v>
      </c>
      <c r="K142" s="349">
        <f t="shared" si="72"/>
        <v>2.25</v>
      </c>
      <c r="L142" s="349">
        <f t="shared" si="74"/>
        <v>3.25</v>
      </c>
      <c r="M142" s="349">
        <f t="shared" si="74"/>
        <v>4.25</v>
      </c>
      <c r="N142" s="434"/>
      <c r="O142" s="434"/>
      <c r="P142" s="434"/>
      <c r="Q142" s="434"/>
    </row>
    <row r="143" ht="15.75" customHeight="1" spans="1:17">
      <c r="A143" s="330" t="s">
        <v>203</v>
      </c>
      <c r="B143" s="331"/>
      <c r="C143" s="331"/>
      <c r="D143" s="331"/>
      <c r="E143" s="332"/>
      <c r="F143" s="348">
        <v>0.375</v>
      </c>
      <c r="G143" s="368">
        <f t="shared" si="69"/>
        <v>-1.5</v>
      </c>
      <c r="H143" s="368">
        <f t="shared" si="70"/>
        <v>-1</v>
      </c>
      <c r="I143" s="365">
        <v>0</v>
      </c>
      <c r="J143" s="349">
        <f t="shared" si="71"/>
        <v>1</v>
      </c>
      <c r="K143" s="349">
        <f t="shared" si="72"/>
        <v>2.25</v>
      </c>
      <c r="L143" s="349">
        <f t="shared" si="74"/>
        <v>3.25</v>
      </c>
      <c r="M143" s="349">
        <f t="shared" si="74"/>
        <v>4.25</v>
      </c>
      <c r="N143" s="434"/>
      <c r="O143" s="434"/>
      <c r="P143" s="434"/>
      <c r="Q143" s="434"/>
    </row>
    <row r="144" ht="15.75" customHeight="1" spans="1:17">
      <c r="A144" s="319"/>
      <c r="B144" s="320"/>
      <c r="C144" s="320"/>
      <c r="D144" s="320"/>
      <c r="E144" s="321"/>
      <c r="F144" s="348"/>
      <c r="G144" s="432"/>
      <c r="H144" s="432"/>
      <c r="I144" s="433"/>
      <c r="J144" s="432"/>
      <c r="K144" s="432"/>
      <c r="L144" s="432"/>
      <c r="M144" s="432"/>
      <c r="N144" s="434"/>
      <c r="O144" s="434"/>
      <c r="P144" s="434"/>
      <c r="Q144" s="434"/>
    </row>
    <row r="145" ht="15.75" customHeight="1" spans="1:17">
      <c r="A145" s="330" t="s">
        <v>204</v>
      </c>
      <c r="B145" s="331"/>
      <c r="C145" s="331"/>
      <c r="D145" s="331"/>
      <c r="E145" s="332"/>
      <c r="F145" s="336">
        <v>0.125</v>
      </c>
      <c r="G145" s="323">
        <f t="shared" ref="G145:H145" si="75">H145</f>
        <v>0</v>
      </c>
      <c r="H145" s="323">
        <f t="shared" si="75"/>
        <v>0</v>
      </c>
      <c r="I145" s="363">
        <v>0</v>
      </c>
      <c r="J145" s="323">
        <f t="shared" ref="J145:M145" si="76">I145</f>
        <v>0</v>
      </c>
      <c r="K145" s="323">
        <f t="shared" si="76"/>
        <v>0</v>
      </c>
      <c r="L145" s="323">
        <f t="shared" si="76"/>
        <v>0</v>
      </c>
      <c r="M145" s="323">
        <f t="shared" si="76"/>
        <v>0</v>
      </c>
      <c r="N145" s="364"/>
      <c r="O145" s="428"/>
      <c r="P145" s="364"/>
      <c r="Q145" s="430"/>
    </row>
    <row r="146" ht="15.75" customHeight="1" spans="1:17">
      <c r="A146" s="330" t="s">
        <v>205</v>
      </c>
      <c r="B146" s="331"/>
      <c r="C146" s="331"/>
      <c r="D146" s="331"/>
      <c r="E146" s="332"/>
      <c r="F146" s="336">
        <v>0.125</v>
      </c>
      <c r="G146" s="349">
        <f t="shared" ref="G146:G147" si="77">SUM(I146-0.375)</f>
        <v>-0.375</v>
      </c>
      <c r="H146" s="349">
        <f t="shared" ref="H146:H147" si="78">SUM(I146-0.5)</f>
        <v>-0.5</v>
      </c>
      <c r="I146" s="365">
        <v>0</v>
      </c>
      <c r="J146" s="349">
        <f t="shared" ref="J146:M147" si="79">SUM(I146+0.5)</f>
        <v>0.5</v>
      </c>
      <c r="K146" s="349">
        <f t="shared" si="79"/>
        <v>1</v>
      </c>
      <c r="L146" s="349">
        <f t="shared" si="79"/>
        <v>1.5</v>
      </c>
      <c r="M146" s="349">
        <f t="shared" si="79"/>
        <v>2</v>
      </c>
      <c r="N146" s="435"/>
      <c r="O146" s="435"/>
      <c r="P146" s="435"/>
      <c r="Q146" s="435"/>
    </row>
    <row r="147" ht="15.75" customHeight="1" spans="1:17">
      <c r="A147" s="330" t="s">
        <v>206</v>
      </c>
      <c r="B147" s="331"/>
      <c r="C147" s="331"/>
      <c r="D147" s="331"/>
      <c r="E147" s="332"/>
      <c r="F147" s="336">
        <v>0.125</v>
      </c>
      <c r="G147" s="349">
        <f t="shared" si="77"/>
        <v>-0.375</v>
      </c>
      <c r="H147" s="349">
        <f t="shared" si="78"/>
        <v>-0.5</v>
      </c>
      <c r="I147" s="365">
        <v>0</v>
      </c>
      <c r="J147" s="349">
        <f t="shared" si="79"/>
        <v>0.5</v>
      </c>
      <c r="K147" s="349">
        <f t="shared" si="79"/>
        <v>1</v>
      </c>
      <c r="L147" s="349">
        <f t="shared" si="79"/>
        <v>1.5</v>
      </c>
      <c r="M147" s="349">
        <f t="shared" si="79"/>
        <v>2</v>
      </c>
      <c r="N147" s="435"/>
      <c r="O147" s="435"/>
      <c r="P147" s="435"/>
      <c r="Q147" s="435"/>
    </row>
    <row r="148" ht="15.75" hidden="1" customHeight="1" spans="1:17">
      <c r="A148" s="330" t="s">
        <v>207</v>
      </c>
      <c r="B148" s="331"/>
      <c r="C148" s="331"/>
      <c r="D148" s="331"/>
      <c r="E148" s="332"/>
      <c r="F148" s="328">
        <v>44934</v>
      </c>
      <c r="G148" s="432"/>
      <c r="H148" s="432"/>
      <c r="I148" s="365"/>
      <c r="J148" s="432"/>
      <c r="K148" s="432"/>
      <c r="L148" s="432"/>
      <c r="M148" s="432"/>
      <c r="N148" s="434"/>
      <c r="O148" s="434"/>
      <c r="P148" s="434"/>
      <c r="Q148" s="434"/>
    </row>
    <row r="149" ht="15.75" hidden="1" customHeight="1" spans="1:17">
      <c r="A149" s="330" t="s">
        <v>208</v>
      </c>
      <c r="B149" s="331"/>
      <c r="C149" s="331"/>
      <c r="D149" s="331"/>
      <c r="E149" s="332"/>
      <c r="F149" s="328">
        <v>44930</v>
      </c>
      <c r="G149" s="432"/>
      <c r="H149" s="432"/>
      <c r="I149" s="365"/>
      <c r="J149" s="432"/>
      <c r="K149" s="432"/>
      <c r="L149" s="432"/>
      <c r="M149" s="432"/>
      <c r="N149" s="434"/>
      <c r="O149" s="434"/>
      <c r="P149" s="434"/>
      <c r="Q149" s="434"/>
    </row>
    <row r="150" ht="15.75" customHeight="1"/>
    <row r="151" s="289" customFormat="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</sheetData>
  <mergeCells count="146">
    <mergeCell ref="A1:G1"/>
    <mergeCell ref="H1:M1"/>
    <mergeCell ref="A2:B2"/>
    <mergeCell ref="A3:B3"/>
    <mergeCell ref="A4:B4"/>
    <mergeCell ref="A22:E22"/>
    <mergeCell ref="A23:E23"/>
    <mergeCell ref="A24:E24"/>
    <mergeCell ref="A25:E25"/>
    <mergeCell ref="A26:E26"/>
    <mergeCell ref="A27:E27"/>
    <mergeCell ref="A28:E28"/>
    <mergeCell ref="A29:E29"/>
    <mergeCell ref="A30:Q30"/>
    <mergeCell ref="A31:Q31"/>
    <mergeCell ref="A32:Q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51:E151"/>
    <mergeCell ref="F7:F21"/>
    <mergeCell ref="G7:G21"/>
    <mergeCell ref="H7:H21"/>
    <mergeCell ref="I7:I21"/>
    <mergeCell ref="J7:J21"/>
    <mergeCell ref="K7:K21"/>
    <mergeCell ref="L7:L21"/>
    <mergeCell ref="M7:M21"/>
    <mergeCell ref="Q5:Q7"/>
    <mergeCell ref="G2:M6"/>
    <mergeCell ref="A5:E21"/>
  </mergeCells>
  <conditionalFormatting sqref="F27">
    <cfRule type="notContainsBlanks" dxfId="0" priority="6">
      <formula>LEN(TRIM(F27))&gt;0</formula>
    </cfRule>
  </conditionalFormatting>
  <conditionalFormatting sqref="F32">
    <cfRule type="notContainsBlanks" dxfId="0" priority="5">
      <formula>LEN(TRIM(F32))&gt;0</formula>
    </cfRule>
  </conditionalFormatting>
  <conditionalFormatting sqref="F37">
    <cfRule type="notContainsBlanks" dxfId="0" priority="4">
      <formula>LEN(TRIM(F37))&gt;0</formula>
    </cfRule>
  </conditionalFormatting>
  <conditionalFormatting sqref="L65:M65">
    <cfRule type="notContainsBlanks" dxfId="0" priority="8">
      <formula>LEN(TRIM(L65))&gt;0</formula>
    </cfRule>
  </conditionalFormatting>
  <conditionalFormatting sqref="J80:M80">
    <cfRule type="notContainsBlanks" dxfId="0" priority="11">
      <formula>LEN(TRIM(J80))&gt;0</formula>
    </cfRule>
  </conditionalFormatting>
  <conditionalFormatting sqref="M129">
    <cfRule type="notContainsBlanks" dxfId="0" priority="21">
      <formula>LEN(TRIM(M129))&gt;0</formula>
    </cfRule>
  </conditionalFormatting>
  <conditionalFormatting sqref="U145">
    <cfRule type="notContainsBlanks" dxfId="0" priority="24">
      <formula>LEN(TRIM(U145))&gt;0</formula>
    </cfRule>
  </conditionalFormatting>
  <conditionalFormatting sqref="F45:F55">
    <cfRule type="notContainsBlanks" dxfId="0" priority="3">
      <formula>LEN(TRIM(F45))&gt;0</formula>
    </cfRule>
  </conditionalFormatting>
  <conditionalFormatting sqref="F74:F76">
    <cfRule type="notContainsBlanks" dxfId="0" priority="2">
      <formula>LEN(TRIM(F74))&gt;0</formula>
    </cfRule>
  </conditionalFormatting>
  <conditionalFormatting sqref="J96:J100">
    <cfRule type="notContainsBlanks" dxfId="0" priority="16">
      <formula>LEN(TRIM(J96))&gt;0</formula>
    </cfRule>
  </conditionalFormatting>
  <conditionalFormatting sqref="N150:N151">
    <cfRule type="notContainsBlanks" dxfId="0" priority="13">
      <formula>LEN(TRIM(N150))&gt;0</formula>
    </cfRule>
  </conditionalFormatting>
  <conditionalFormatting sqref="U81:U101">
    <cfRule type="notContainsBlanks" dxfId="0" priority="12">
      <formula>LEN(TRIM(U81))&gt;0</formula>
    </cfRule>
  </conditionalFormatting>
  <conditionalFormatting sqref="U150:U151">
    <cfRule type="notContainsBlanks" dxfId="0" priority="15">
      <formula>LEN(TRIM(U150))&gt;0</formula>
    </cfRule>
  </conditionalFormatting>
  <conditionalFormatting sqref="J22:M28">
    <cfRule type="notContainsBlanks" dxfId="0" priority="17">
      <formula>LEN(TRIM(J22))&gt;0</formula>
    </cfRule>
  </conditionalFormatting>
  <conditionalFormatting sqref="U22:U79 U102:U135">
    <cfRule type="notContainsBlanks" dxfId="0" priority="10">
      <formula>LEN(TRIM(U22))&gt;0</formula>
    </cfRule>
  </conditionalFormatting>
  <conditionalFormatting sqref="J29:J41 J43 J66:J68 J74:J76">
    <cfRule type="notContainsBlanks" dxfId="0" priority="70">
      <formula>LEN(TRIM(J29))&gt;0</formula>
    </cfRule>
  </conditionalFormatting>
  <conditionalFormatting sqref="K29:M41 N30:N79 K43:M43 K66:M68 K74:M76 N102:N135">
    <cfRule type="notContainsBlanks" dxfId="0" priority="71">
      <formula>LEN(TRIM(K29))&gt;0</formula>
    </cfRule>
  </conditionalFormatting>
  <conditionalFormatting sqref="J42:M42 M102:M127 K102:L147 J102:J151 M133:M143 M145:M147">
    <cfRule type="notContainsBlanks" dxfId="0" priority="20">
      <formula>LEN(TRIM(J42))&gt;0</formula>
    </cfRule>
  </conditionalFormatting>
  <conditionalFormatting sqref="J44:M80">
    <cfRule type="notContainsBlanks" dxfId="0" priority="7">
      <formula>LEN(TRIM(J44))&gt;0</formula>
    </cfRule>
  </conditionalFormatting>
  <conditionalFormatting sqref="L59:M60">
    <cfRule type="notContainsBlanks" dxfId="0" priority="18">
      <formula>LEN(TRIM(L59))&gt;0</formula>
    </cfRule>
  </conditionalFormatting>
  <conditionalFormatting sqref="J81:N88 N89">
    <cfRule type="notContainsBlanks" dxfId="0" priority="9">
      <formula>LEN(TRIM(J81))&gt;0</formula>
    </cfRule>
  </conditionalFormatting>
  <conditionalFormatting sqref="J90:N101">
    <cfRule type="notContainsBlanks" dxfId="0" priority="1">
      <formula>LEN(TRIM(J90))&gt;0</formula>
    </cfRule>
  </conditionalFormatting>
  <conditionalFormatting sqref="L127:M127 L145:N145">
    <cfRule type="notContainsBlanks" dxfId="0" priority="19">
      <formula>LEN(TRIM(L127))&gt;0</formula>
    </cfRule>
  </conditionalFormatting>
  <printOptions horizontalCentered="1" gridLines="1"/>
  <pageMargins left="0.25" right="0.25" top="0.75" bottom="0.75" header="0" footer="0"/>
  <pageSetup paperSize="1" scale="10" pageOrder="overThenDown" orientation="portrait" cellComments="atEnd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6637168141593" defaultRowHeight="15.75" customHeight="1"/>
  <cols>
    <col min="1" max="1" width="4.10619469026549" customWidth="1"/>
    <col min="2" max="2" width="16.3362831858407" customWidth="1"/>
    <col min="3" max="3" width="25.1061946902655" customWidth="1"/>
    <col min="4" max="4" width="20.3362831858407" customWidth="1"/>
    <col min="5" max="5" width="19.1061946902655" customWidth="1"/>
    <col min="6" max="6" width="9" customWidth="1"/>
    <col min="7" max="13" width="8.6637168141592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061946902655" customWidth="1"/>
    <col min="24" max="24" width="28.6637168141593" customWidth="1"/>
  </cols>
  <sheetData>
    <row r="1" ht="30" customHeight="1" spans="1:25">
      <c r="A1" s="120" t="s">
        <v>209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78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11</v>
      </c>
      <c r="B2" s="124"/>
      <c r="C2" s="125" t="e">
        <f>#REF!</f>
        <v>#REF!</v>
      </c>
      <c r="D2" s="126" t="s">
        <v>79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80</v>
      </c>
      <c r="B3" s="130"/>
      <c r="C3" s="131" t="e">
        <f>#REF!</f>
        <v>#REF!</v>
      </c>
      <c r="D3" s="132" t="s">
        <v>16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17</v>
      </c>
      <c r="B4" s="130"/>
      <c r="C4" s="131" t="e">
        <f>#REF!</f>
        <v>#REF!</v>
      </c>
      <c r="D4" s="132" t="s">
        <v>81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20</v>
      </c>
      <c r="B5" s="130"/>
      <c r="C5" s="131" t="e">
        <f>#REF!</f>
        <v>#REF!</v>
      </c>
      <c r="D5" s="132" t="s">
        <v>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22</v>
      </c>
      <c r="B6" s="138"/>
      <c r="C6" s="139" t="e">
        <f>#REF!</f>
        <v>#REF!</v>
      </c>
      <c r="D6" s="140" t="s">
        <v>210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211</v>
      </c>
      <c r="B7" s="259" t="s">
        <v>212</v>
      </c>
      <c r="C7" s="259"/>
      <c r="D7" s="259"/>
      <c r="E7" s="259"/>
      <c r="F7" s="259"/>
      <c r="G7" s="259" t="s">
        <v>213</v>
      </c>
      <c r="H7" s="259" t="s">
        <v>214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215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216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217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218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219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220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221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222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223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224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225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226</v>
      </c>
      <c r="C34" s="281"/>
      <c r="D34" s="281"/>
      <c r="E34" s="281"/>
      <c r="F34" s="282"/>
      <c r="G34" s="264"/>
      <c r="H34" s="273" t="s">
        <v>227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228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229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230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7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6637168141593" defaultRowHeight="15.75" customHeight="1"/>
  <cols>
    <col min="1" max="1" width="4.10619469026549" customWidth="1"/>
    <col min="2" max="2" width="16.3362831858407" customWidth="1"/>
    <col min="3" max="3" width="25.1061946902655" customWidth="1"/>
    <col min="4" max="4" width="20.3362831858407" customWidth="1"/>
    <col min="5" max="5" width="19.1061946902655" customWidth="1"/>
    <col min="6" max="6" width="9" customWidth="1"/>
    <col min="8" max="9" width="8.66371681415929" customWidth="1"/>
    <col min="10" max="10" width="5.66371681415929" customWidth="1"/>
    <col min="11" max="13" width="8.6637168141592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061946902655" customWidth="1"/>
    <col min="24" max="24" width="28.6637168141593" customWidth="1"/>
  </cols>
  <sheetData>
    <row r="1" ht="30" customHeight="1" spans="1:24">
      <c r="A1" s="120" t="s">
        <v>231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232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11</v>
      </c>
      <c r="B2" s="124"/>
      <c r="C2" s="125" t="e">
        <f>#REF!</f>
        <v>#REF!</v>
      </c>
      <c r="D2" s="126" t="s">
        <v>79</v>
      </c>
      <c r="E2" s="189" t="e">
        <f>#REF!</f>
        <v>#REF!</v>
      </c>
      <c r="F2" s="189"/>
      <c r="G2" s="128" t="s">
        <v>233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80</v>
      </c>
      <c r="B3" s="130"/>
      <c r="C3" s="190" t="e">
        <f>#REF!</f>
        <v>#REF!</v>
      </c>
      <c r="D3" s="132" t="s">
        <v>16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17</v>
      </c>
      <c r="B4" s="130"/>
      <c r="C4" s="131" t="e">
        <f>#REF!</f>
        <v>#REF!</v>
      </c>
      <c r="D4" s="132" t="s">
        <v>81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20</v>
      </c>
      <c r="B5" s="130"/>
      <c r="C5" s="131" t="e">
        <f>#REF!</f>
        <v>#REF!</v>
      </c>
      <c r="D5" s="132" t="s">
        <v>8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22</v>
      </c>
      <c r="B6" s="138"/>
      <c r="C6" s="139" t="e">
        <f>#REF!</f>
        <v>#REF!</v>
      </c>
      <c r="D6" s="140" t="s">
        <v>210</v>
      </c>
      <c r="E6" s="192" t="e">
        <f>#REF!</f>
        <v>#REF!</v>
      </c>
      <c r="F6" s="192"/>
      <c r="G6" s="95" t="s">
        <v>8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86</v>
      </c>
      <c r="C7" s="193"/>
      <c r="D7" s="193"/>
      <c r="E7" s="193"/>
      <c r="F7" s="194" t="s">
        <v>27</v>
      </c>
      <c r="G7" s="195" t="s">
        <v>234</v>
      </c>
      <c r="H7" s="196" t="s">
        <v>235</v>
      </c>
      <c r="I7" s="235"/>
      <c r="J7" s="235"/>
      <c r="K7" s="198"/>
      <c r="L7" s="196" t="s">
        <v>236</v>
      </c>
      <c r="M7" s="235"/>
      <c r="N7" s="236"/>
      <c r="O7" s="237"/>
      <c r="P7" s="238" t="s">
        <v>237</v>
      </c>
      <c r="Q7" s="236"/>
      <c r="R7" s="236"/>
      <c r="S7" s="237"/>
      <c r="T7" s="238" t="s">
        <v>238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239</v>
      </c>
      <c r="I8" s="200" t="s">
        <v>240</v>
      </c>
      <c r="J8" s="239" t="s">
        <v>241</v>
      </c>
      <c r="K8" s="200" t="s">
        <v>242</v>
      </c>
      <c r="L8" s="200" t="s">
        <v>239</v>
      </c>
      <c r="M8" s="200" t="s">
        <v>240</v>
      </c>
      <c r="N8" s="239" t="s">
        <v>241</v>
      </c>
      <c r="O8" s="200" t="s">
        <v>242</v>
      </c>
      <c r="P8" s="200" t="s">
        <v>239</v>
      </c>
      <c r="Q8" s="200" t="s">
        <v>240</v>
      </c>
      <c r="R8" s="239" t="s">
        <v>241</v>
      </c>
      <c r="S8" s="200" t="s">
        <v>242</v>
      </c>
      <c r="T8" s="200" t="s">
        <v>239</v>
      </c>
      <c r="U8" s="252" t="s">
        <v>240</v>
      </c>
      <c r="V8" s="239" t="s">
        <v>241</v>
      </c>
      <c r="W8" s="200" t="s">
        <v>243</v>
      </c>
      <c r="X8" s="253" t="s">
        <v>105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244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245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246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247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248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249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250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251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252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253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254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255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256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257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258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259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260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261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262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263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264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265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266</v>
      </c>
      <c r="C36" s="217"/>
      <c r="D36" s="217"/>
      <c r="E36" s="217"/>
      <c r="F36" s="219" t="s">
        <v>267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268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269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270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271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110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111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51" pageOrder="overThenDown" orientation="landscape" cellComments="atEnd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6637168141593" defaultRowHeight="15.75" customHeight="1"/>
  <cols>
    <col min="1" max="1" width="4.10619469026549" customWidth="1"/>
    <col min="2" max="2" width="16.3362831858407" customWidth="1"/>
    <col min="3" max="3" width="25.1061946902655" customWidth="1"/>
    <col min="4" max="4" width="20.3362831858407" customWidth="1"/>
    <col min="5" max="5" width="19.1061946902655" customWidth="1"/>
    <col min="6" max="6" width="9" customWidth="1"/>
    <col min="7" max="13" width="8.6637168141592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061946902655" customWidth="1"/>
    <col min="24" max="24" width="28.6637168141593" customWidth="1"/>
  </cols>
  <sheetData>
    <row r="1" ht="30" customHeight="1" spans="1:25">
      <c r="A1" s="120" t="s">
        <v>10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78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11</v>
      </c>
      <c r="B2" s="124"/>
      <c r="C2" s="125" t="e">
        <f>#REF!</f>
        <v>#REF!</v>
      </c>
      <c r="D2" s="126" t="s">
        <v>79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80</v>
      </c>
      <c r="B3" s="130"/>
      <c r="C3" s="131" t="e">
        <f>#REF!</f>
        <v>#REF!</v>
      </c>
      <c r="D3" s="132" t="s">
        <v>16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17</v>
      </c>
      <c r="B4" s="130"/>
      <c r="C4" s="131" t="e">
        <f>#REF!</f>
        <v>#REF!</v>
      </c>
      <c r="D4" s="132" t="s">
        <v>81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20</v>
      </c>
      <c r="B5" s="130"/>
      <c r="C5" s="131" t="e">
        <f>#REF!</f>
        <v>#REF!</v>
      </c>
      <c r="D5" s="132" t="s">
        <v>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22</v>
      </c>
      <c r="B6" s="138"/>
      <c r="C6" s="139" t="e">
        <f>#REF!</f>
        <v>#REF!</v>
      </c>
      <c r="D6" s="140" t="s">
        <v>210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86</v>
      </c>
      <c r="C7" s="145"/>
      <c r="D7" s="145"/>
      <c r="E7" s="145"/>
      <c r="F7" s="146" t="s">
        <v>27</v>
      </c>
      <c r="G7" s="146" t="s">
        <v>28</v>
      </c>
      <c r="H7" s="146" t="s">
        <v>28</v>
      </c>
      <c r="I7" s="170" t="s">
        <v>30</v>
      </c>
      <c r="J7" s="171" t="s">
        <v>31</v>
      </c>
      <c r="K7" s="146" t="s">
        <v>32</v>
      </c>
      <c r="L7" s="146" t="s">
        <v>33</v>
      </c>
      <c r="M7" s="146" t="s">
        <v>34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7" pageOrder="overThenDown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6637168141593" defaultRowHeight="15.75" customHeight="1"/>
  <cols>
    <col min="2" max="2" width="25.3362831858407" customWidth="1"/>
    <col min="3" max="3" width="19.6637168141593" customWidth="1"/>
  </cols>
  <sheetData>
    <row r="1" ht="30" customHeight="1" spans="1:13">
      <c r="A1" s="61" t="s">
        <v>272</v>
      </c>
      <c r="B1" s="62"/>
      <c r="C1" s="63"/>
      <c r="D1" s="64" t="s">
        <v>1</v>
      </c>
      <c r="E1" s="65" t="e">
        <f>#REF!</f>
        <v>#REF!</v>
      </c>
      <c r="F1" s="66"/>
      <c r="G1" s="67" t="s">
        <v>78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11</v>
      </c>
      <c r="B2" s="69" t="e">
        <f>#REF!</f>
        <v>#REF!</v>
      </c>
      <c r="C2" s="70" t="s">
        <v>79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80</v>
      </c>
      <c r="B3" s="77" t="e">
        <f>#REF!</f>
        <v>#REF!</v>
      </c>
      <c r="C3" s="78" t="s">
        <v>16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17</v>
      </c>
      <c r="B4" s="77" t="e">
        <f>#REF!</f>
        <v>#REF!</v>
      </c>
      <c r="C4" s="78" t="s">
        <v>81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20</v>
      </c>
      <c r="B5" s="77" t="e">
        <f>#REF!</f>
        <v>#REF!</v>
      </c>
      <c r="C5" s="78" t="s">
        <v>8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22</v>
      </c>
      <c r="B6" s="91" t="e">
        <f>#REF!</f>
        <v>#REF!</v>
      </c>
      <c r="C6" s="92" t="s">
        <v>210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3.95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3.95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3.95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3.95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3.95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8.95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I2:M4"/>
    <mergeCell ref="F2:H4"/>
    <mergeCell ref="A51:M101"/>
    <mergeCell ref="A102:M155"/>
    <mergeCell ref="I7:M50"/>
    <mergeCell ref="A7:H50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6637168141593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273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78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79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80</v>
      </c>
      <c r="B3" s="18" t="e">
        <f>'[1]Cover Page'!B3</f>
        <v>#REF!</v>
      </c>
      <c r="C3" s="19" t="s">
        <v>16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17</v>
      </c>
      <c r="B4" s="18" t="e">
        <f>'[1]Cover Page'!B4</f>
        <v>#REF!</v>
      </c>
      <c r="C4" s="19" t="s">
        <v>81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20</v>
      </c>
      <c r="B5" s="18" t="e">
        <f>'[1]Cover Page'!B5</f>
        <v>#REF!</v>
      </c>
      <c r="C5" s="19" t="s">
        <v>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22</v>
      </c>
      <c r="B6" s="32" t="e">
        <f>'[1]Cover Page'!B6</f>
        <v>#REF!</v>
      </c>
      <c r="C6" s="33" t="s">
        <v>210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6637168141593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274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78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79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80</v>
      </c>
      <c r="B3" s="18" t="e">
        <f>'[1]Cover Page'!B3</f>
        <v>#REF!</v>
      </c>
      <c r="C3" s="19" t="s">
        <v>16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17</v>
      </c>
      <c r="B4" s="18" t="e">
        <f>'[1]Cover Page'!B4</f>
        <v>#REF!</v>
      </c>
      <c r="C4" s="19" t="s">
        <v>81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20</v>
      </c>
      <c r="B5" s="18" t="e">
        <f>'[1]Cover Page'!B5</f>
        <v>#REF!</v>
      </c>
      <c r="C5" s="19" t="s">
        <v>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22</v>
      </c>
      <c r="B6" s="32" t="e">
        <f>'[1]Cover Page'!B6</f>
        <v>#REF!</v>
      </c>
      <c r="C6" s="33" t="s">
        <v>210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6637168141593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275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78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79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80</v>
      </c>
      <c r="B3" s="18" t="e">
        <f>'[1]Cover Page'!B3</f>
        <v>#REF!</v>
      </c>
      <c r="C3" s="19" t="s">
        <v>16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17</v>
      </c>
      <c r="B4" s="18" t="e">
        <f>'[1]Cover Page'!B4</f>
        <v>#REF!</v>
      </c>
      <c r="C4" s="19" t="s">
        <v>81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20</v>
      </c>
      <c r="B5" s="18" t="e">
        <f>'[1]Cover Page'!B5</f>
        <v>#REF!</v>
      </c>
      <c r="C5" s="19" t="s">
        <v>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22</v>
      </c>
      <c r="B6" s="32" t="e">
        <f>'[1]Cover Page'!B6</f>
        <v>#REF!</v>
      </c>
      <c r="C6" s="33" t="s">
        <v>210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6637168141593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276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78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79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80</v>
      </c>
      <c r="B3" s="18" t="e">
        <f>'[1]Cover Page'!B3</f>
        <v>#REF!</v>
      </c>
      <c r="C3" s="19" t="s">
        <v>16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17</v>
      </c>
      <c r="B4" s="18" t="e">
        <f>'[1]Cover Page'!B4</f>
        <v>#REF!</v>
      </c>
      <c r="C4" s="19" t="s">
        <v>81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20</v>
      </c>
      <c r="B5" s="18" t="e">
        <f>'[1]Cover Page'!B5</f>
        <v>#REF!</v>
      </c>
      <c r="C5" s="19" t="s">
        <v>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22</v>
      </c>
      <c r="B6" s="32" t="e">
        <f>'[1]Cover Page'!B6</f>
        <v>#REF!</v>
      </c>
      <c r="C6" s="33" t="s">
        <v>210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7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Boning Construction</vt:lpstr>
      <vt:lpstr>Print and Artwork Placement</vt:lpstr>
      <vt:lpstr>Construction Ref Images (2)</vt:lpstr>
      <vt:lpstr>Trims</vt:lpstr>
      <vt:lpstr>XS-XXL</vt:lpstr>
      <vt:lpstr>XS-XXL(cm)</vt:lpstr>
      <vt:lpstr>1X-3X</vt:lpstr>
      <vt:lpstr>1X-3X (CM)</vt:lpstr>
      <vt:lpstr>GRADED SPEC (REG)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Smart</dc:creator>
  <cp:lastModifiedBy>天边的一条鱼</cp:lastModifiedBy>
  <dcterms:created xsi:type="dcterms:W3CDTF">2022-05-04T12:48:00Z</dcterms:created>
  <cp:lastPrinted>2022-10-27T00:11:00Z</cp:lastPrinted>
  <dcterms:modified xsi:type="dcterms:W3CDTF">2024-10-17T16:25:42Z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61D1893E68AE4460ABAB9AFCA86ED749_12</vt:lpwstr>
  </property>
</Properties>
</file>