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<sst xmlns="http://schemas.openxmlformats.org/spreadsheetml/2006/main" count="300" uniqueCount="95">
  <si>
    <t>STYLE NAME:</t>
  </si>
  <si>
    <t>BG7155 MARNI</t>
  </si>
  <si>
    <t>TECH DESIGNER:</t>
  </si>
  <si>
    <t>JUSTYNA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</si>
  <si>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</si>
  <si>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</si>
  <si>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</si>
  <si>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</si>
  <si>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</si>
  <si>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</si>
  <si>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</si>
  <si>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</si>
  <si>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</si>
  <si>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</si>
  <si>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</si>
  <si>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</si>
  <si>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</si>
  <si>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</si>
  <si>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</si>
  <si>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BODICE LENGTH FROM HPS TO WAISTBAND SEAM ( INCL. WB)</t>
  </si>
  <si>
    <t>前身长，肩高点到腰缝（含腰带）</t>
  </si>
  <si>
    <t>BACK BODICE LENGTH FROM HPS TO WB SEAM ( INCL WB)</t>
  </si>
  <si>
    <t>后身长，肩高点到腰缝（含腰带）</t>
  </si>
  <si>
    <t>WAISTBAND HEIGHT</t>
  </si>
  <si>
    <t>腰带高</t>
  </si>
  <si>
    <t>SKIRT FRONT LENGTH FROM WAIST SEAM TO HEM EDGE AT CF</t>
  </si>
  <si>
    <t>前中下裙长，前中腰缝到底边</t>
  </si>
  <si>
    <t>SKIRT SIDE SEAM  DROP FROM WAIST SEAM  TO HEM EDGE AT SS STRAIGHT</t>
  </si>
  <si>
    <t>下裙侧缝长，腰缝到底边</t>
  </si>
  <si>
    <t>SKIRT BACK  LENGTH FROM WAIST SEAM  TO HEM EDGE AT CB</t>
  </si>
  <si>
    <t>后中下裙长，腰缝到底边</t>
  </si>
  <si>
    <t>BODY WIDTH</t>
  </si>
  <si>
    <t>SHOULDER WIDTH STRAIGHT</t>
  </si>
  <si>
    <t>肩宽，直量</t>
  </si>
  <si>
    <t>SHOULDER SLOPE</t>
  </si>
  <si>
    <t>肩斜</t>
  </si>
  <si>
    <t>SHOULDER SEAM FORWARD</t>
  </si>
  <si>
    <t>肩缝前倾</t>
  </si>
  <si>
    <t>ARMHOLE DROP FROM HPS</t>
  </si>
  <si>
    <t>袖笼深，肩高点量</t>
  </si>
  <si>
    <t>ACROSS FRONT 5 1/2" FROM HPS STRAIGHT</t>
  </si>
  <si>
    <r>
      <rPr>
        <sz val="13"/>
        <rFont val="宋体"/>
        <charset val="134"/>
      </rPr>
      <t>前胸宽，肩高点下</t>
    </r>
    <r>
      <rPr>
        <sz val="13"/>
        <rFont val="Calibri"/>
        <charset val="134"/>
      </rPr>
      <t>5 1/2”</t>
    </r>
    <r>
      <rPr>
        <sz val="13"/>
        <rFont val="宋体"/>
        <charset val="134"/>
      </rPr>
      <t>直量</t>
    </r>
  </si>
  <si>
    <t>ACROSS BACK 5 1/2" FROM HPS STRAIGHT</t>
  </si>
  <si>
    <r>
      <rPr>
        <sz val="13"/>
        <rFont val="宋体"/>
        <charset val="134"/>
      </rPr>
      <t>后背宽，肩高点下</t>
    </r>
    <r>
      <rPr>
        <sz val="13"/>
        <rFont val="Calibri"/>
        <charset val="134"/>
      </rPr>
      <t>5 1/2”</t>
    </r>
    <r>
      <rPr>
        <sz val="13"/>
        <rFont val="宋体"/>
        <charset val="134"/>
      </rPr>
      <t>直量</t>
    </r>
  </si>
  <si>
    <t>CHEST CIRCUMFERENCE AT A-PEX FROM CF TO CB ALONG NATURAL CURVES</t>
  </si>
  <si>
    <t>胸围，胸高点量，侧缝对齐量前中到后中量自然弧度</t>
  </si>
  <si>
    <t>WAIST AT TOP WB SEAM</t>
  </si>
  <si>
    <t>腰围，腰带上口量</t>
  </si>
  <si>
    <t>WAIST AT BOTTOM WB SEAM</t>
  </si>
  <si>
    <t>腰围，腰带下口量</t>
  </si>
  <si>
    <t>HIPS 8 1/2" FROM BOTTOM WB SEAM STRAIGHT SS TO SS</t>
  </si>
  <si>
    <r>
      <rPr>
        <sz val="13"/>
        <rFont val="宋体"/>
        <charset val="134"/>
      </rPr>
      <t>臀围，腰带下口缝下</t>
    </r>
    <r>
      <rPr>
        <sz val="13"/>
        <rFont val="Calibri"/>
        <charset val="134"/>
      </rPr>
      <t>8 1/2”</t>
    </r>
    <r>
      <rPr>
        <sz val="13"/>
        <rFont val="宋体"/>
        <charset val="134"/>
      </rPr>
      <t>侧缝到侧缝直量</t>
    </r>
  </si>
  <si>
    <t>SWEEP SKIRT STRAIGHT - SLIT EDGES ALIGNED, FOLD TO SLIT EDGE (SELF)</t>
  </si>
  <si>
    <t>面布摆围，底边弧量</t>
  </si>
  <si>
    <t>SWEEP SKIRT STRAIGHT - SLIT EDGES ALIGNED, FOLD TO SLIT EDGE (LINING)</t>
  </si>
  <si>
    <t>里布摆围，底边弧量</t>
  </si>
  <si>
    <t>SLEEVE</t>
  </si>
  <si>
    <t>SLV LENGTH</t>
  </si>
  <si>
    <t>袖长</t>
  </si>
  <si>
    <t>SLV OPENING WIDTH STRAIGHT</t>
  </si>
  <si>
    <t>袖口宽，直量</t>
  </si>
  <si>
    <t>NECKLINE</t>
  </si>
  <si>
    <t>NECK WIDTH</t>
  </si>
  <si>
    <t>领口宽</t>
  </si>
  <si>
    <t>FRONT NECK DROP FROM HPS TO BREAK POINT AT CF</t>
  </si>
  <si>
    <t>前领深，肩高点到前中交叉点</t>
  </si>
  <si>
    <t>FRONT NECKLINE LENGTH FROM SHOULDER SEAM TO WAIST SEAM</t>
  </si>
  <si>
    <t>前领长，肩缝到腰缝</t>
  </si>
  <si>
    <t>BACK NECK DROP FROM HPS AT CB</t>
  </si>
  <si>
    <t>后领深，肩高点到后中</t>
  </si>
  <si>
    <t>DETAILS</t>
  </si>
  <si>
    <t>SLIT HEIGHT</t>
  </si>
  <si>
    <t>叉高</t>
  </si>
  <si>
    <t>ZIPPER LENGTH</t>
  </si>
  <si>
    <t>拉链长</t>
  </si>
  <si>
    <t>HEM HEIGHT</t>
  </si>
  <si>
    <t>底边高</t>
  </si>
  <si>
    <t>LINING LENGTH- DIFFERENCE AT HEM FROM SELF</t>
  </si>
  <si>
    <t>里布比面布短</t>
  </si>
  <si>
    <t>MAYRA</t>
  </si>
  <si>
    <t>1X</t>
  </si>
  <si>
    <t>0X</t>
  </si>
  <si>
    <t>2X</t>
  </si>
  <si>
    <t>3X</t>
  </si>
  <si>
    <t>BODY LENGTH</t>
  </si>
  <si>
    <t>前上身长，肩高点到腰缝（含腰带）</t>
  </si>
  <si>
    <t>后上身长，肩高点到腰缝（含腰带）</t>
  </si>
  <si>
    <t>SKIRT FRONT LENGTH FROM WAIST SEAM  TO HEM EDGE AT CF</t>
  </si>
  <si>
    <t>BODY CIRCUMFERENCE</t>
  </si>
  <si>
    <r>
      <rPr>
        <sz val="14"/>
        <rFont val="宋体"/>
        <charset val="134"/>
      </rPr>
      <t>前胸宽，肩高点下</t>
    </r>
    <r>
      <rPr>
        <sz val="14"/>
        <rFont val="Calibri"/>
        <charset val="134"/>
      </rPr>
      <t>5 1/2”</t>
    </r>
    <r>
      <rPr>
        <sz val="14"/>
        <rFont val="宋体"/>
        <charset val="134"/>
      </rPr>
      <t>直量</t>
    </r>
  </si>
  <si>
    <r>
      <rPr>
        <sz val="14"/>
        <rFont val="宋体"/>
        <charset val="134"/>
      </rPr>
      <t>后背宽，肩高点下</t>
    </r>
    <r>
      <rPr>
        <sz val="14"/>
        <rFont val="Calibri"/>
        <charset val="134"/>
      </rPr>
      <t>5 1/2”</t>
    </r>
    <r>
      <rPr>
        <sz val="14"/>
        <rFont val="宋体"/>
        <charset val="134"/>
      </rPr>
      <t>直量</t>
    </r>
  </si>
  <si>
    <r>
      <rPr>
        <sz val="14"/>
        <rFont val="宋体"/>
        <charset val="134"/>
      </rPr>
      <t>胸围，腋下</t>
    </r>
    <r>
      <rPr>
        <sz val="14"/>
        <rFont val="Calibri"/>
        <charset val="134"/>
      </rPr>
      <t>1“</t>
    </r>
    <r>
      <rPr>
        <sz val="14"/>
        <rFont val="宋体"/>
        <charset val="134"/>
      </rPr>
      <t>直量侧缝到侧缝</t>
    </r>
  </si>
  <si>
    <t>HIPS 9 1/2" FROM BOTTOM WB SEAM STRAIGHT SS TO SS</t>
  </si>
  <si>
    <r>
      <t>臀围，腰带下口缝下9</t>
    </r>
    <r>
      <rPr>
        <sz val="14"/>
        <rFont val="Calibri"/>
        <charset val="134"/>
      </rPr>
      <t xml:space="preserve"> 1/2”</t>
    </r>
    <r>
      <rPr>
        <sz val="14"/>
        <rFont val="宋体"/>
        <charset val="134"/>
      </rPr>
      <t>侧缝到侧缝直量</t>
    </r>
  </si>
  <si>
    <r>
      <t xml:space="preserve">SLV OPENING WIDTH </t>
    </r>
    <r>
      <rPr>
        <b/>
        <sz val="12"/>
        <rFont val="Calibri"/>
        <charset val="134"/>
      </rPr>
      <t>STRAIGHT HALF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</si>
</sst>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;\-?/?;0"/>
    <numFmt numFmtId="177" formatCode="0.00_ "/>
    <numFmt numFmtId="178" formatCode="#\ ?/?"/>
    <numFmt numFmtId="179" formatCode="#\ ??/??"/>
    <numFmt numFmtId="180" formatCode="m/d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9"/>
      <color rgb="FF000000"/>
      <name val="Calibri"/>
      <charset val="134"/>
    </font>
    <font>
      <b/>
      <sz val="14"/>
      <name val="Calibri"/>
      <charset val="134"/>
    </font>
    <font>
      <b/>
      <sz val="14"/>
      <color rgb="FFFF0000"/>
      <name val="Calibri"/>
      <charset val="134"/>
    </font>
    <font>
      <b/>
      <sz val="14"/>
      <color rgb="FF000000"/>
      <name val="Calibri"/>
      <charset val="134"/>
    </font>
    <font>
      <b/>
      <sz val="14"/>
      <color theme="1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sz val="14"/>
      <name val="宋体"/>
      <charset val="134"/>
    </font>
    <font>
      <sz val="14"/>
      <color rgb="FFFF0000"/>
      <name val="Calibri"/>
      <charset val="134"/>
    </font>
    <font>
      <sz val="14"/>
      <name val="Calibri"/>
      <charset val="134"/>
    </font>
    <font>
      <b/>
      <sz val="12"/>
      <color theme="1"/>
      <name val="Calibri"/>
      <charset val="134"/>
    </font>
    <font>
      <sz val="14"/>
      <color rgb="FF00000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2"/>
      <color theme="1"/>
      <name val="Calibri"/>
      <charset val="134"/>
    </font>
    <font>
      <sz val="14"/>
      <color theme="1"/>
      <name val="Calibri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204"/>
    </font>
    <font>
      <sz val="12"/>
      <color rgb="FFFF0000"/>
      <name val="Calibri"/>
      <charset val="134"/>
    </font>
    <font>
      <sz val="12"/>
      <color rgb="FF000000"/>
      <name val="宋体"/>
      <charset val="134"/>
      <scheme val="minor"/>
    </font>
    <font>
      <sz val="13"/>
      <name val="宋体"/>
      <charset val="134"/>
    </font>
    <font>
      <sz val="12"/>
      <name val="宋体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3"/>
      <color theme="1"/>
      <name val="Calibri"/>
      <charset val="134"/>
    </font>
    <font>
      <sz val="11"/>
      <color theme="1"/>
      <name val="Calibri"/>
      <charset val="134"/>
    </font>
    <font>
      <sz val="13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3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FFE3D6"/>
        <bgColor rgb="FFFFE3D6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9A"/>
      </patternFill>
    </fill>
    <fill>
      <patternFill patternType="solid">
        <fgColor rgb="FFFFFF0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5" borderId="27" applyNumberFormat="0" applyAlignment="0" applyProtection="0">
      <alignment vertical="center"/>
    </xf>
    <xf numFmtId="0" fontId="42" fillId="16" borderId="28" applyNumberFormat="0" applyAlignment="0" applyProtection="0">
      <alignment vertical="center"/>
    </xf>
    <xf numFmtId="0" fontId="43" fillId="16" borderId="27" applyNumberFormat="0" applyAlignment="0" applyProtection="0">
      <alignment vertical="center"/>
    </xf>
    <xf numFmtId="0" fontId="44" fillId="17" borderId="29" applyNumberFormat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</cellStyleXfs>
  <cellXfs count="1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2" borderId="1" xfId="53" applyFont="1" applyFill="1" applyBorder="1" applyAlignment="1">
      <alignment horizontal="center" vertical="center" wrapText="1"/>
    </xf>
    <xf numFmtId="0" fontId="3" fillId="0" borderId="1" xfId="53" applyFont="1" applyBorder="1" applyAlignment="1">
      <alignment wrapText="1"/>
    </xf>
    <xf numFmtId="0" fontId="4" fillId="3" borderId="1" xfId="53" applyFont="1" applyFill="1" applyBorder="1" applyAlignment="1">
      <alignment horizontal="right" vertical="center"/>
    </xf>
    <xf numFmtId="0" fontId="5" fillId="0" borderId="1" xfId="53" applyFont="1" applyBorder="1" applyAlignment="1">
      <alignment horizontal="left" vertical="center"/>
    </xf>
    <xf numFmtId="0" fontId="5" fillId="0" borderId="1" xfId="53" applyFont="1" applyBorder="1" applyAlignment="1">
      <alignment vertical="center" wrapText="1"/>
    </xf>
    <xf numFmtId="0" fontId="1" fillId="0" borderId="1" xfId="54" applyBorder="1" applyAlignment="1">
      <alignment vertical="center" wrapText="1"/>
    </xf>
    <xf numFmtId="0" fontId="5" fillId="4" borderId="1" xfId="53" applyFont="1" applyFill="1" applyBorder="1" applyAlignment="1">
      <alignment horizontal="center" vertical="center" wrapText="1"/>
    </xf>
    <xf numFmtId="0" fontId="1" fillId="0" borderId="1" xfId="54" applyBorder="1" applyAlignment="1">
      <alignment wrapText="1"/>
    </xf>
    <xf numFmtId="0" fontId="4" fillId="5" borderId="2" xfId="53" applyFont="1" applyFill="1" applyBorder="1" applyAlignment="1">
      <alignment horizontal="center" vertical="center" wrapText="1"/>
    </xf>
    <xf numFmtId="0" fontId="1" fillId="0" borderId="3" xfId="54" applyBorder="1" applyAlignment="1">
      <alignment wrapText="1"/>
    </xf>
    <xf numFmtId="0" fontId="1" fillId="0" borderId="4" xfId="54" applyBorder="1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5" xfId="54" applyBorder="1" applyAlignment="1">
      <alignment wrapText="1"/>
    </xf>
    <xf numFmtId="0" fontId="1" fillId="0" borderId="0" xfId="54" applyAlignment="1">
      <alignment wrapText="1"/>
    </xf>
    <xf numFmtId="0" fontId="1" fillId="0" borderId="6" xfId="54" applyBorder="1" applyAlignment="1">
      <alignment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1" fillId="7" borderId="1" xfId="53" applyFont="1" applyFill="1" applyBorder="1" applyAlignment="1">
      <alignment vertical="top" wrapText="1"/>
    </xf>
    <xf numFmtId="0" fontId="12" fillId="0" borderId="1" xfId="49" applyFont="1" applyFill="1" applyBorder="1" applyAlignment="1">
      <alignment horizontal="left" vertical="top" wrapText="1"/>
    </xf>
    <xf numFmtId="0" fontId="13" fillId="0" borderId="1" xfId="49" applyFont="1" applyFill="1" applyBorder="1" applyAlignment="1">
      <alignment horizontal="left" vertical="top" wrapText="1"/>
    </xf>
    <xf numFmtId="176" fontId="14" fillId="0" borderId="1" xfId="51" applyNumberFormat="1" applyFont="1" applyFill="1" applyBorder="1" applyAlignment="1">
      <alignment horizontal="center" wrapText="1"/>
    </xf>
    <xf numFmtId="177" fontId="15" fillId="0" borderId="1" xfId="51" applyNumberFormat="1" applyFont="1" applyFill="1" applyBorder="1" applyAlignment="1">
      <alignment horizontal="center" wrapText="1"/>
    </xf>
    <xf numFmtId="0" fontId="13" fillId="0" borderId="1" xfId="49" applyFont="1" applyFill="1" applyBorder="1" applyAlignment="1">
      <alignment horizontal="left" vertical="top"/>
    </xf>
    <xf numFmtId="0" fontId="16" fillId="7" borderId="1" xfId="53" applyFont="1" applyFill="1" applyBorder="1" applyAlignment="1">
      <alignment vertical="top" wrapText="1"/>
    </xf>
    <xf numFmtId="0" fontId="10" fillId="7" borderId="1" xfId="49" applyFont="1" applyFill="1" applyBorder="1" applyAlignment="1">
      <alignment horizontal="left" vertical="top" wrapText="1"/>
    </xf>
    <xf numFmtId="0" fontId="10" fillId="7" borderId="1" xfId="53" applyFont="1" applyFill="1" applyBorder="1" applyAlignment="1">
      <alignment vertical="top" wrapText="1"/>
    </xf>
    <xf numFmtId="177" fontId="10" fillId="7" borderId="1" xfId="53" applyNumberFormat="1" applyFont="1" applyFill="1" applyBorder="1" applyAlignment="1">
      <alignment vertical="top" wrapText="1"/>
    </xf>
    <xf numFmtId="178" fontId="14" fillId="8" borderId="1" xfId="0" applyNumberFormat="1" applyFont="1" applyFill="1" applyBorder="1" applyAlignment="1">
      <alignment horizontal="center" wrapText="1"/>
    </xf>
    <xf numFmtId="177" fontId="17" fillId="8" borderId="1" xfId="0" applyNumberFormat="1" applyFont="1" applyFill="1" applyBorder="1" applyAlignment="1">
      <alignment horizontal="center" wrapText="1"/>
    </xf>
    <xf numFmtId="0" fontId="18" fillId="7" borderId="1" xfId="53" applyFont="1" applyFill="1" applyBorder="1" applyAlignment="1">
      <alignment vertical="top" wrapText="1"/>
    </xf>
    <xf numFmtId="0" fontId="19" fillId="7" borderId="1" xfId="49" applyFont="1" applyFill="1" applyBorder="1" applyAlignment="1">
      <alignment horizontal="left" vertical="top" wrapText="1"/>
    </xf>
    <xf numFmtId="0" fontId="11" fillId="7" borderId="1" xfId="49" applyFont="1" applyFill="1" applyBorder="1" applyAlignment="1">
      <alignment horizontal="left" vertical="top" wrapText="1"/>
    </xf>
    <xf numFmtId="0" fontId="20" fillId="0" borderId="1" xfId="49" applyFont="1" applyFill="1" applyBorder="1" applyAlignment="1">
      <alignment vertical="top" wrapText="1"/>
    </xf>
    <xf numFmtId="178" fontId="14" fillId="8" borderId="1" xfId="51" applyNumberFormat="1" applyFont="1" applyFill="1" applyBorder="1" applyAlignment="1">
      <alignment horizontal="center" wrapText="1"/>
    </xf>
    <xf numFmtId="177" fontId="15" fillId="8" borderId="1" xfId="51" applyNumberFormat="1" applyFont="1" applyFill="1" applyBorder="1" applyAlignment="1">
      <alignment horizontal="center" wrapText="1"/>
    </xf>
    <xf numFmtId="176" fontId="15" fillId="0" borderId="1" xfId="51" applyNumberFormat="1" applyFont="1" applyFill="1" applyBorder="1" applyAlignment="1">
      <alignment horizont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8" fontId="17" fillId="8" borderId="1" xfId="0" applyNumberFormat="1" applyFont="1" applyFill="1" applyBorder="1" applyAlignment="1">
      <alignment horizontal="center" wrapText="1"/>
    </xf>
    <xf numFmtId="179" fontId="21" fillId="8" borderId="1" xfId="0" applyNumberFormat="1" applyFont="1" applyFill="1" applyBorder="1" applyAlignment="1">
      <alignment horizontal="center" wrapText="1"/>
    </xf>
    <xf numFmtId="179" fontId="17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178" fontId="15" fillId="0" borderId="1" xfId="53" applyNumberFormat="1" applyFont="1" applyFill="1" applyBorder="1" applyAlignment="1">
      <alignment horizontal="center" vertical="center" wrapText="1"/>
    </xf>
    <xf numFmtId="178" fontId="15" fillId="9" borderId="1" xfId="53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wrapText="1"/>
    </xf>
    <xf numFmtId="178" fontId="15" fillId="8" borderId="1" xfId="0" applyNumberFormat="1" applyFont="1" applyFill="1" applyBorder="1" applyAlignment="1">
      <alignment horizontal="center" wrapText="1"/>
    </xf>
    <xf numFmtId="178" fontId="15" fillId="8" borderId="1" xfId="51" applyNumberFormat="1" applyFont="1" applyFill="1" applyBorder="1" applyAlignment="1">
      <alignment horizontal="center" wrapText="1"/>
    </xf>
    <xf numFmtId="178" fontId="21" fillId="0" borderId="1" xfId="49" applyNumberFormat="1" applyFont="1" applyFill="1" applyBorder="1" applyAlignment="1">
      <alignment horizontal="center" vertical="center" wrapText="1"/>
    </xf>
    <xf numFmtId="0" fontId="1" fillId="0" borderId="0" xfId="49"/>
    <xf numFmtId="0" fontId="1" fillId="0" borderId="0" xfId="0" applyFont="1" applyFill="1" applyAlignment="1"/>
    <xf numFmtId="177" fontId="22" fillId="0" borderId="0" xfId="0" applyNumberFormat="1" applyFont="1" applyFill="1" applyAlignment="1"/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Border="1"/>
    <xf numFmtId="177" fontId="15" fillId="0" borderId="1" xfId="49" applyNumberFormat="1" applyFont="1" applyBorder="1"/>
    <xf numFmtId="0" fontId="4" fillId="3" borderId="1" xfId="49" applyFont="1" applyFill="1" applyBorder="1" applyAlignment="1">
      <alignment horizontal="right" vertical="center"/>
    </xf>
    <xf numFmtId="0" fontId="5" fillId="0" borderId="8" xfId="50" applyFont="1" applyBorder="1" applyAlignment="1">
      <alignment horizontal="left" vertical="center"/>
    </xf>
    <xf numFmtId="0" fontId="5" fillId="0" borderId="1" xfId="49" applyFont="1" applyBorder="1" applyAlignment="1">
      <alignment vertical="center"/>
    </xf>
    <xf numFmtId="177" fontId="17" fillId="4" borderId="1" xfId="49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4" fillId="5" borderId="2" xfId="49" applyFont="1" applyFill="1" applyBorder="1" applyAlignment="1">
      <alignment horizontal="center" vertical="center" wrapText="1"/>
    </xf>
    <xf numFmtId="0" fontId="4" fillId="5" borderId="3" xfId="49" applyFont="1" applyFill="1" applyBorder="1" applyAlignment="1">
      <alignment horizontal="center" vertical="center" wrapText="1"/>
    </xf>
    <xf numFmtId="0" fontId="4" fillId="5" borderId="4" xfId="49" applyFont="1" applyFill="1" applyBorder="1" applyAlignment="1">
      <alignment horizontal="center" vertical="center" wrapText="1"/>
    </xf>
    <xf numFmtId="0" fontId="6" fillId="6" borderId="9" xfId="51" applyFont="1" applyFill="1" applyBorder="1" applyAlignment="1">
      <alignment horizontal="center" vertical="center" wrapText="1"/>
    </xf>
    <xf numFmtId="0" fontId="6" fillId="6" borderId="10" xfId="51" applyFont="1" applyFill="1" applyBorder="1" applyAlignment="1">
      <alignment horizontal="center" vertical="center" wrapText="1"/>
    </xf>
    <xf numFmtId="177" fontId="9" fillId="6" borderId="10" xfId="51" applyNumberFormat="1" applyFont="1" applyFill="1" applyBorder="1" applyAlignment="1">
      <alignment horizontal="center" vertical="center" wrapText="1"/>
    </xf>
    <xf numFmtId="177" fontId="8" fillId="6" borderId="10" xfId="51" applyNumberFormat="1" applyFont="1" applyFill="1" applyBorder="1" applyAlignment="1">
      <alignment horizontal="center" vertical="center" wrapText="1"/>
    </xf>
    <xf numFmtId="177" fontId="10" fillId="6" borderId="10" xfId="51" applyNumberFormat="1" applyFont="1" applyFill="1" applyBorder="1" applyAlignment="1">
      <alignment horizontal="center" vertical="center" wrapText="1"/>
    </xf>
    <xf numFmtId="0" fontId="4" fillId="5" borderId="5" xfId="49" applyFont="1" applyFill="1" applyBorder="1" applyAlignment="1">
      <alignment horizontal="center" vertical="center" wrapText="1"/>
    </xf>
    <xf numFmtId="0" fontId="4" fillId="5" borderId="0" xfId="49" applyFont="1" applyFill="1" applyAlignment="1">
      <alignment horizontal="center" vertical="center" wrapText="1"/>
    </xf>
    <xf numFmtId="0" fontId="4" fillId="5" borderId="6" xfId="49" applyFont="1" applyFill="1" applyBorder="1" applyAlignment="1">
      <alignment horizontal="center" vertical="center" wrapText="1"/>
    </xf>
    <xf numFmtId="0" fontId="6" fillId="6" borderId="11" xfId="51" applyFont="1" applyFill="1" applyBorder="1" applyAlignment="1">
      <alignment horizontal="center" vertical="center" wrapText="1"/>
    </xf>
    <xf numFmtId="0" fontId="6" fillId="6" borderId="12" xfId="51" applyFont="1" applyFill="1" applyBorder="1" applyAlignment="1">
      <alignment horizontal="center" vertical="center" wrapText="1"/>
    </xf>
    <xf numFmtId="177" fontId="9" fillId="6" borderId="12" xfId="51" applyNumberFormat="1" applyFont="1" applyFill="1" applyBorder="1" applyAlignment="1">
      <alignment horizontal="center" vertical="center" wrapText="1"/>
    </xf>
    <xf numFmtId="177" fontId="8" fillId="6" borderId="12" xfId="51" applyNumberFormat="1" applyFont="1" applyFill="1" applyBorder="1" applyAlignment="1">
      <alignment horizontal="center" vertical="center" wrapText="1"/>
    </xf>
    <xf numFmtId="177" fontId="10" fillId="6" borderId="12" xfId="51" applyNumberFormat="1" applyFont="1" applyFill="1" applyBorder="1" applyAlignment="1">
      <alignment horizontal="center" vertical="center" wrapText="1"/>
    </xf>
    <xf numFmtId="0" fontId="4" fillId="5" borderId="13" xfId="49" applyFont="1" applyFill="1" applyBorder="1" applyAlignment="1">
      <alignment horizontal="center" vertical="center" wrapText="1"/>
    </xf>
    <xf numFmtId="0" fontId="4" fillId="5" borderId="14" xfId="49" applyFont="1" applyFill="1" applyBorder="1" applyAlignment="1">
      <alignment horizontal="center" vertical="center" wrapText="1"/>
    </xf>
    <xf numFmtId="0" fontId="4" fillId="5" borderId="15" xfId="49" applyFont="1" applyFill="1" applyBorder="1" applyAlignment="1">
      <alignment horizontal="center" vertical="center" wrapText="1"/>
    </xf>
    <xf numFmtId="0" fontId="3" fillId="0" borderId="16" xfId="49" applyFont="1" applyBorder="1" applyAlignment="1">
      <alignment horizontal="left" vertical="top" wrapText="1"/>
    </xf>
    <xf numFmtId="0" fontId="23" fillId="0" borderId="8" xfId="0" applyNumberFormat="1" applyFont="1" applyFill="1" applyBorder="1" applyAlignment="1">
      <alignment horizontal="left" vertical="center" wrapText="1"/>
    </xf>
    <xf numFmtId="180" fontId="24" fillId="8" borderId="17" xfId="52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177" fontId="21" fillId="0" borderId="18" xfId="51" applyNumberFormat="1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top" wrapText="1"/>
    </xf>
    <xf numFmtId="180" fontId="24" fillId="8" borderId="12" xfId="52" applyNumberFormat="1" applyFont="1" applyFill="1" applyBorder="1" applyAlignment="1">
      <alignment horizontal="left" vertical="center"/>
    </xf>
    <xf numFmtId="0" fontId="13" fillId="0" borderId="1" xfId="49" applyFont="1" applyFill="1" applyBorder="1" applyAlignment="1">
      <alignment wrapText="1"/>
    </xf>
    <xf numFmtId="0" fontId="11" fillId="10" borderId="19" xfId="49" applyFont="1" applyFill="1" applyBorder="1" applyAlignment="1">
      <alignment horizontal="left" vertical="top" wrapText="1"/>
    </xf>
    <xf numFmtId="0" fontId="11" fillId="10" borderId="20" xfId="49" applyFont="1" applyFill="1" applyBorder="1" applyAlignment="1">
      <alignment horizontal="left" vertical="top" wrapText="1"/>
    </xf>
    <xf numFmtId="0" fontId="11" fillId="10" borderId="21" xfId="49" applyFont="1" applyFill="1" applyBorder="1" applyAlignment="1">
      <alignment horizontal="left" vertical="top" wrapText="1"/>
    </xf>
    <xf numFmtId="0" fontId="16" fillId="10" borderId="19" xfId="49" applyFont="1" applyFill="1" applyBorder="1" applyAlignment="1">
      <alignment horizontal="left" vertical="center" wrapText="1"/>
    </xf>
    <xf numFmtId="0" fontId="16" fillId="10" borderId="20" xfId="49" applyFont="1" applyFill="1" applyBorder="1" applyAlignment="1">
      <alignment horizontal="left" vertical="center" wrapText="1"/>
    </xf>
    <xf numFmtId="177" fontId="10" fillId="10" borderId="21" xfId="49" applyNumberFormat="1" applyFont="1" applyFill="1" applyBorder="1" applyAlignment="1">
      <alignment horizontal="left" vertical="center" wrapText="1"/>
    </xf>
    <xf numFmtId="177" fontId="10" fillId="10" borderId="19" xfId="49" applyNumberFormat="1" applyFont="1" applyFill="1" applyBorder="1" applyAlignment="1">
      <alignment horizontal="left" vertical="center" wrapText="1"/>
    </xf>
    <xf numFmtId="177" fontId="10" fillId="10" borderId="20" xfId="49" applyNumberFormat="1" applyFont="1" applyFill="1" applyBorder="1" applyAlignment="1">
      <alignment horizontal="left" vertical="center" wrapText="1"/>
    </xf>
    <xf numFmtId="0" fontId="26" fillId="0" borderId="1" xfId="49" applyFont="1" applyFill="1" applyBorder="1" applyAlignment="1">
      <alignment wrapText="1"/>
    </xf>
    <xf numFmtId="177" fontId="17" fillId="0" borderId="8" xfId="51" applyNumberFormat="1" applyFont="1" applyBorder="1" applyAlignment="1">
      <alignment horizontal="left" vertical="center" wrapText="1"/>
    </xf>
    <xf numFmtId="180" fontId="24" fillId="0" borderId="12" xfId="52" applyNumberFormat="1" applyFont="1" applyBorder="1" applyAlignment="1">
      <alignment horizontal="left" vertical="center"/>
    </xf>
    <xf numFmtId="0" fontId="27" fillId="0" borderId="1" xfId="49" applyFont="1" applyFill="1" applyBorder="1" applyAlignment="1">
      <alignment horizontal="left" vertical="center" wrapText="1"/>
    </xf>
    <xf numFmtId="0" fontId="11" fillId="10" borderId="1" xfId="49" applyFont="1" applyFill="1" applyBorder="1" applyAlignment="1">
      <alignment horizontal="left" vertical="top" wrapText="1"/>
    </xf>
    <xf numFmtId="0" fontId="28" fillId="0" borderId="1" xfId="49" applyFont="1" applyBorder="1" applyAlignment="1">
      <alignment horizontal="left" vertical="top" wrapText="1"/>
    </xf>
    <xf numFmtId="0" fontId="26" fillId="0" borderId="1" xfId="49" applyFont="1" applyFill="1" applyBorder="1" applyAlignment="1"/>
    <xf numFmtId="178" fontId="24" fillId="8" borderId="12" xfId="51" applyNumberFormat="1" applyFont="1" applyFill="1" applyBorder="1" applyAlignment="1">
      <alignment horizontal="left" vertical="center" wrapText="1"/>
    </xf>
    <xf numFmtId="0" fontId="29" fillId="10" borderId="1" xfId="49" applyFont="1" applyFill="1" applyBorder="1" applyAlignment="1">
      <alignment vertical="top" wrapText="1"/>
    </xf>
    <xf numFmtId="0" fontId="30" fillId="10" borderId="1" xfId="49" applyFont="1" applyFill="1" applyBorder="1" applyAlignment="1">
      <alignment vertical="top" wrapText="1"/>
    </xf>
    <xf numFmtId="0" fontId="31" fillId="0" borderId="1" xfId="49" applyFont="1" applyBorder="1" applyAlignment="1">
      <alignment vertical="top" wrapText="1"/>
    </xf>
    <xf numFmtId="0" fontId="31" fillId="0" borderId="1" xfId="50" applyFont="1" applyBorder="1" applyAlignment="1">
      <alignment horizontal="left" vertical="top" wrapText="1"/>
    </xf>
    <xf numFmtId="0" fontId="32" fillId="0" borderId="22" xfId="0" applyFont="1" applyFill="1" applyBorder="1" applyAlignment="1">
      <alignment vertical="top"/>
    </xf>
    <xf numFmtId="0" fontId="5" fillId="0" borderId="0" xfId="49" applyFont="1"/>
    <xf numFmtId="177" fontId="22" fillId="0" borderId="1" xfId="49" applyNumberFormat="1" applyFont="1" applyBorder="1"/>
    <xf numFmtId="0" fontId="22" fillId="0" borderId="0" xfId="0" applyFont="1" applyFill="1" applyAlignment="1"/>
    <xf numFmtId="0" fontId="15" fillId="0" borderId="1" xfId="49" applyFont="1" applyBorder="1"/>
    <xf numFmtId="0" fontId="17" fillId="4" borderId="1" xfId="49" applyFont="1" applyFill="1" applyBorder="1" applyAlignment="1">
      <alignment horizontal="center" vertical="center"/>
    </xf>
    <xf numFmtId="0" fontId="9" fillId="6" borderId="10" xfId="51" applyFont="1" applyFill="1" applyBorder="1" applyAlignment="1">
      <alignment horizontal="center" vertical="center" wrapText="1"/>
    </xf>
    <xf numFmtId="0" fontId="8" fillId="6" borderId="10" xfId="51" applyFont="1" applyFill="1" applyBorder="1" applyAlignment="1">
      <alignment horizontal="center" vertical="center" wrapText="1"/>
    </xf>
    <xf numFmtId="0" fontId="10" fillId="6" borderId="10" xfId="51" applyFont="1" applyFill="1" applyBorder="1" applyAlignment="1">
      <alignment horizontal="center" vertical="center" wrapText="1"/>
    </xf>
    <xf numFmtId="0" fontId="9" fillId="6" borderId="12" xfId="51" applyFont="1" applyFill="1" applyBorder="1" applyAlignment="1">
      <alignment horizontal="center" vertical="center" wrapText="1"/>
    </xf>
    <xf numFmtId="0" fontId="8" fillId="6" borderId="12" xfId="51" applyFont="1" applyFill="1" applyBorder="1" applyAlignment="1">
      <alignment horizontal="center" vertical="center" wrapText="1"/>
    </xf>
    <xf numFmtId="0" fontId="10" fillId="6" borderId="12" xfId="51" applyFont="1" applyFill="1" applyBorder="1" applyAlignment="1">
      <alignment horizontal="center" vertical="center" wrapText="1"/>
    </xf>
    <xf numFmtId="176" fontId="21" fillId="0" borderId="18" xfId="51" applyNumberFormat="1" applyFont="1" applyBorder="1" applyAlignment="1">
      <alignment horizontal="left" vertical="center" wrapText="1"/>
    </xf>
    <xf numFmtId="178" fontId="17" fillId="11" borderId="23" xfId="49" applyNumberFormat="1" applyFont="1" applyFill="1" applyBorder="1" applyAlignment="1">
      <alignment horizontal="left" vertical="center" wrapText="1"/>
    </xf>
    <xf numFmtId="178" fontId="17" fillId="11" borderId="1" xfId="49" applyNumberFormat="1" applyFont="1" applyFill="1" applyBorder="1" applyAlignment="1">
      <alignment horizontal="left" vertical="center" wrapText="1"/>
    </xf>
    <xf numFmtId="176" fontId="21" fillId="12" borderId="18" xfId="51" applyNumberFormat="1" applyFont="1" applyFill="1" applyBorder="1" applyAlignment="1">
      <alignment horizontal="left" vertical="center" wrapText="1"/>
    </xf>
    <xf numFmtId="0" fontId="10" fillId="10" borderId="21" xfId="49" applyFont="1" applyFill="1" applyBorder="1" applyAlignment="1">
      <alignment horizontal="left" vertical="center" wrapText="1"/>
    </xf>
    <xf numFmtId="0" fontId="10" fillId="10" borderId="19" xfId="49" applyFont="1" applyFill="1" applyBorder="1" applyAlignment="1">
      <alignment horizontal="left" vertical="center" wrapText="1"/>
    </xf>
    <xf numFmtId="0" fontId="10" fillId="10" borderId="20" xfId="49" applyFont="1" applyFill="1" applyBorder="1" applyAlignment="1">
      <alignment horizontal="left" vertical="center" wrapText="1"/>
    </xf>
    <xf numFmtId="176" fontId="17" fillId="0" borderId="8" xfId="51" applyNumberFormat="1" applyFont="1" applyBorder="1" applyAlignment="1">
      <alignment horizontal="left" vertical="center" wrapText="1"/>
    </xf>
    <xf numFmtId="178" fontId="15" fillId="11" borderId="16" xfId="49" applyNumberFormat="1" applyFont="1" applyFill="1" applyBorder="1" applyAlignment="1">
      <alignment horizontal="left" vertical="center" wrapText="1"/>
    </xf>
    <xf numFmtId="178" fontId="17" fillId="0" borderId="8" xfId="51" applyNumberFormat="1" applyFont="1" applyBorder="1" applyAlignment="1">
      <alignment horizontal="left" vertical="center" wrapText="1"/>
    </xf>
    <xf numFmtId="178" fontId="15" fillId="11" borderId="1" xfId="49" applyNumberFormat="1" applyFont="1" applyFill="1" applyBorder="1" applyAlignment="1">
      <alignment horizontal="left" vertical="center" wrapText="1"/>
    </xf>
    <xf numFmtId="179" fontId="17" fillId="0" borderId="8" xfId="51" applyNumberFormat="1" applyFont="1" applyBorder="1" applyAlignment="1">
      <alignment horizontal="left" vertical="center" wrapText="1"/>
    </xf>
    <xf numFmtId="178" fontId="21" fillId="13" borderId="1" xfId="49" applyNumberFormat="1" applyFont="1" applyFill="1" applyBorder="1" applyAlignment="1">
      <alignment horizontal="left" vertical="center" wrapText="1"/>
    </xf>
    <xf numFmtId="0" fontId="22" fillId="0" borderId="1" xfId="49" applyFont="1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2 2" xfId="50"/>
    <cellStyle name="Normal 3" xfId="51"/>
    <cellStyle name="Normal 3 2" xfId="52"/>
    <cellStyle name="Normal 8 2" xfId="53"/>
    <cellStyle name="Normal 10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61925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61925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ofia Kang\Downloads\BG7183 VERONICA DRESS, MATTE SATIN, MILLY, REG 1ST F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Detachable Strap"/>
      <sheetName val="Construction Ref Images"/>
      <sheetName val="Reference Images"/>
      <sheetName val="Print and Artwork Placement"/>
      <sheetName val="Fabrics"/>
      <sheetName val="Trims"/>
      <sheetName val="BOM"/>
      <sheetName val="1ST FIT (S) 6-24-24"/>
      <sheetName val="SPEC SHEET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view="pageBreakPreview" zoomScaleNormal="100" topLeftCell="A12" workbookViewId="0">
      <selection activeCell="B46" sqref="B46"/>
    </sheetView>
  </sheetViews>
  <sheetFormatPr defaultColWidth="9" defaultRowHeight="17.6"/>
  <cols>
    <col min="1" max="1" width="9" style="59"/>
    <col min="2" max="2" width="22.2212389380531" style="59" customWidth="1"/>
    <col min="3" max="3" width="51.4601769911504" style="59" customWidth="1"/>
    <col min="4" max="4" width="6.55752212389381" style="59" customWidth="1"/>
    <col min="5" max="5" width="6.2212389380531" style="59" hidden="1" customWidth="1"/>
    <col min="6" max="11" width="12" style="119" customWidth="1"/>
    <col min="12" max="16375" width="9" style="59"/>
  </cols>
  <sheetData>
    <row r="1" s="58" customFormat="1" ht="23.25" spans="1:20">
      <c r="A1" s="61"/>
      <c r="B1" s="62"/>
      <c r="C1" s="62"/>
      <c r="D1" s="62"/>
      <c r="E1" s="62"/>
      <c r="F1" s="120"/>
      <c r="G1" s="120"/>
      <c r="H1" s="120"/>
      <c r="I1" s="120"/>
      <c r="J1" s="120"/>
      <c r="K1" s="120"/>
      <c r="L1" s="117"/>
      <c r="M1" s="117"/>
      <c r="N1" s="117"/>
      <c r="O1" s="117"/>
      <c r="P1" s="117"/>
      <c r="Q1" s="117"/>
      <c r="R1" s="117"/>
      <c r="S1" s="117"/>
      <c r="T1" s="117"/>
    </row>
    <row r="2" s="59" customFormat="1" ht="13.1" spans="1:11">
      <c r="A2" s="64" t="s">
        <v>0</v>
      </c>
      <c r="B2" s="65" t="s">
        <v>1</v>
      </c>
      <c r="C2" s="64" t="s">
        <v>2</v>
      </c>
      <c r="D2" s="62"/>
      <c r="E2" s="66" t="s">
        <v>3</v>
      </c>
      <c r="F2" s="120"/>
      <c r="G2" s="121"/>
      <c r="H2" s="121"/>
      <c r="I2" s="120"/>
      <c r="J2" s="120"/>
      <c r="K2" s="120"/>
    </row>
    <row r="3" s="59" customFormat="1" ht="13.1" spans="1:11">
      <c r="A3" s="64" t="s">
        <v>4</v>
      </c>
      <c r="B3" s="68" t="str">
        <f>'[1]Style Summary Cover Page'!B4</f>
        <v>FALL 24</v>
      </c>
      <c r="C3" s="64" t="s">
        <v>5</v>
      </c>
      <c r="D3" s="62"/>
      <c r="E3" s="66" t="s">
        <v>6</v>
      </c>
      <c r="F3" s="120"/>
      <c r="G3" s="120"/>
      <c r="H3" s="120"/>
      <c r="I3" s="141"/>
      <c r="J3" s="141"/>
      <c r="K3" s="141"/>
    </row>
    <row r="4" s="59" customFormat="1" ht="13.1" spans="1:11">
      <c r="A4" s="64" t="s">
        <v>7</v>
      </c>
      <c r="B4" s="68" t="str">
        <f>'[1]Style Summary Cover Page'!B5</f>
        <v>FALL 24</v>
      </c>
      <c r="C4" s="64" t="s">
        <v>8</v>
      </c>
      <c r="D4" s="62"/>
      <c r="E4" s="66" t="s">
        <v>9</v>
      </c>
      <c r="F4" s="120"/>
      <c r="G4" s="120"/>
      <c r="H4" s="120"/>
      <c r="I4" s="120"/>
      <c r="J4" s="120"/>
      <c r="K4" s="120"/>
    </row>
    <row r="5" s="59" customFormat="1" ht="12.75" spans="1:11">
      <c r="A5" s="69" t="s">
        <v>10</v>
      </c>
      <c r="B5" s="70"/>
      <c r="C5" s="71"/>
      <c r="D5" s="72" t="s">
        <v>11</v>
      </c>
      <c r="E5" s="73" t="s">
        <v>12</v>
      </c>
      <c r="F5" s="122" t="s">
        <v>13</v>
      </c>
      <c r="G5" s="123" t="s">
        <v>14</v>
      </c>
      <c r="H5" s="124" t="s">
        <v>15</v>
      </c>
      <c r="I5" s="122" t="s">
        <v>16</v>
      </c>
      <c r="J5" s="122" t="s">
        <v>17</v>
      </c>
      <c r="K5" s="122" t="s">
        <v>18</v>
      </c>
    </row>
    <row r="6" s="59" customFormat="1" ht="13.2" customHeight="1" spans="1:11">
      <c r="A6" s="77"/>
      <c r="B6" s="78"/>
      <c r="C6" s="79"/>
      <c r="D6" s="80"/>
      <c r="E6" s="81"/>
      <c r="F6" s="125"/>
      <c r="G6" s="126"/>
      <c r="H6" s="127"/>
      <c r="I6" s="125"/>
      <c r="J6" s="125"/>
      <c r="K6" s="125"/>
    </row>
    <row r="7" s="59" customFormat="1" ht="10" customHeight="1" spans="1:11">
      <c r="A7" s="85"/>
      <c r="B7" s="86"/>
      <c r="C7" s="87"/>
      <c r="F7" s="119"/>
      <c r="G7" s="119"/>
      <c r="H7" s="119"/>
      <c r="I7" s="119"/>
      <c r="J7" s="119"/>
      <c r="K7" s="119"/>
    </row>
    <row r="8" s="59" customFormat="1" ht="28" customHeight="1" spans="1:11">
      <c r="A8" s="88" t="s">
        <v>19</v>
      </c>
      <c r="B8" s="88"/>
      <c r="C8" s="89" t="s">
        <v>20</v>
      </c>
      <c r="D8" s="90">
        <v>45299</v>
      </c>
      <c r="E8" s="91"/>
      <c r="F8" s="128">
        <f t="shared" ref="F8:F13" si="0">SUM(G8-1/4)</f>
        <v>15.25</v>
      </c>
      <c r="G8" s="129">
        <v>15.5</v>
      </c>
      <c r="H8" s="128">
        <f t="shared" ref="H8:K8" si="1">SUM(G8+0.25)</f>
        <v>15.75</v>
      </c>
      <c r="I8" s="128">
        <f t="shared" si="1"/>
        <v>16</v>
      </c>
      <c r="J8" s="128">
        <f t="shared" si="1"/>
        <v>16.25</v>
      </c>
      <c r="K8" s="128">
        <f t="shared" si="1"/>
        <v>16.5</v>
      </c>
    </row>
    <row r="9" s="59" customFormat="1" ht="25" customHeight="1" spans="1:11">
      <c r="A9" s="93" t="s">
        <v>21</v>
      </c>
      <c r="B9" s="93"/>
      <c r="C9" s="89" t="s">
        <v>22</v>
      </c>
      <c r="D9" s="94">
        <v>45299</v>
      </c>
      <c r="E9" s="91"/>
      <c r="F9" s="128">
        <f t="shared" si="0"/>
        <v>15.25</v>
      </c>
      <c r="G9" s="130">
        <v>15.5</v>
      </c>
      <c r="H9" s="128">
        <f t="shared" ref="H9:K9" si="2">SUM(G9+0.25)</f>
        <v>15.75</v>
      </c>
      <c r="I9" s="128">
        <f t="shared" si="2"/>
        <v>16</v>
      </c>
      <c r="J9" s="128">
        <f t="shared" si="2"/>
        <v>16.25</v>
      </c>
      <c r="K9" s="128">
        <f t="shared" si="2"/>
        <v>16.5</v>
      </c>
    </row>
    <row r="10" s="59" customFormat="1" ht="19" customHeight="1" spans="1:11">
      <c r="A10" s="93" t="s">
        <v>23</v>
      </c>
      <c r="B10" s="93"/>
      <c r="C10" s="89" t="s">
        <v>24</v>
      </c>
      <c r="D10" s="94">
        <v>45299</v>
      </c>
      <c r="E10" s="91"/>
      <c r="F10" s="128">
        <f>SUM(G10-0)</f>
        <v>2</v>
      </c>
      <c r="G10" s="130">
        <v>2</v>
      </c>
      <c r="H10" s="128">
        <f t="shared" ref="H10:K10" si="3">SUM(G10+0)</f>
        <v>2</v>
      </c>
      <c r="I10" s="128">
        <f t="shared" si="3"/>
        <v>2</v>
      </c>
      <c r="J10" s="128">
        <f t="shared" si="3"/>
        <v>2</v>
      </c>
      <c r="K10" s="128">
        <f t="shared" si="3"/>
        <v>2</v>
      </c>
    </row>
    <row r="11" s="59" customFormat="1" ht="23" customHeight="1" spans="1:11">
      <c r="A11" s="93" t="s">
        <v>25</v>
      </c>
      <c r="B11" s="93"/>
      <c r="C11" s="95" t="s">
        <v>26</v>
      </c>
      <c r="D11" s="94">
        <v>45299</v>
      </c>
      <c r="E11" s="91"/>
      <c r="F11" s="128">
        <f t="shared" si="0"/>
        <v>44.75</v>
      </c>
      <c r="G11" s="131">
        <v>45</v>
      </c>
      <c r="H11" s="128">
        <f t="shared" ref="H11:K11" si="4">SUM(G11+0.25)</f>
        <v>45.25</v>
      </c>
      <c r="I11" s="128">
        <f t="shared" si="4"/>
        <v>45.5</v>
      </c>
      <c r="J11" s="128">
        <f t="shared" si="4"/>
        <v>45.75</v>
      </c>
      <c r="K11" s="128">
        <f t="shared" si="4"/>
        <v>46</v>
      </c>
    </row>
    <row r="12" s="59" customFormat="1" ht="25" customHeight="1" spans="1:11">
      <c r="A12" s="93" t="s">
        <v>27</v>
      </c>
      <c r="B12" s="93"/>
      <c r="C12" s="95" t="s">
        <v>28</v>
      </c>
      <c r="D12" s="94">
        <v>44930</v>
      </c>
      <c r="E12" s="91"/>
      <c r="F12" s="128">
        <f t="shared" si="0"/>
        <v>44.75</v>
      </c>
      <c r="G12" s="131">
        <v>45</v>
      </c>
      <c r="H12" s="128">
        <f t="shared" ref="H12:K12" si="5">SUM(G12+0.25)</f>
        <v>45.25</v>
      </c>
      <c r="I12" s="128">
        <f t="shared" si="5"/>
        <v>45.5</v>
      </c>
      <c r="J12" s="128">
        <f t="shared" si="5"/>
        <v>45.75</v>
      </c>
      <c r="K12" s="128">
        <f t="shared" si="5"/>
        <v>46</v>
      </c>
    </row>
    <row r="13" s="59" customFormat="1" ht="25" customHeight="1" spans="1:11">
      <c r="A13" s="93" t="s">
        <v>29</v>
      </c>
      <c r="B13" s="93"/>
      <c r="C13" s="95" t="s">
        <v>30</v>
      </c>
      <c r="D13" s="94">
        <v>44930</v>
      </c>
      <c r="E13" s="91"/>
      <c r="F13" s="128">
        <f t="shared" si="0"/>
        <v>44.75</v>
      </c>
      <c r="G13" s="131">
        <v>45</v>
      </c>
      <c r="H13" s="128">
        <f t="shared" ref="H13:K13" si="6">SUM(G13+0.25)</f>
        <v>45.25</v>
      </c>
      <c r="I13" s="128">
        <f t="shared" si="6"/>
        <v>45.5</v>
      </c>
      <c r="J13" s="128">
        <f t="shared" si="6"/>
        <v>45.75</v>
      </c>
      <c r="K13" s="128">
        <f t="shared" si="6"/>
        <v>46</v>
      </c>
    </row>
    <row r="14" s="59" customFormat="1" ht="13" customHeight="1" spans="1:11">
      <c r="A14" s="96" t="s">
        <v>31</v>
      </c>
      <c r="B14" s="97"/>
      <c r="C14" s="98"/>
      <c r="D14" s="99"/>
      <c r="E14" s="100"/>
      <c r="F14" s="132"/>
      <c r="G14" s="133"/>
      <c r="H14" s="134"/>
      <c r="I14" s="132"/>
      <c r="J14" s="133"/>
      <c r="K14" s="134"/>
    </row>
    <row r="15" s="59" customFormat="1" ht="15" customHeight="1" spans="1:11">
      <c r="A15" s="88" t="s">
        <v>32</v>
      </c>
      <c r="B15" s="88"/>
      <c r="C15" s="104" t="s">
        <v>33</v>
      </c>
      <c r="D15" s="94">
        <v>45299</v>
      </c>
      <c r="E15" s="91"/>
      <c r="F15" s="135">
        <f>SUM(G15-0.5)</f>
        <v>13.25</v>
      </c>
      <c r="G15" s="136">
        <v>13.75</v>
      </c>
      <c r="H15" s="135">
        <f t="shared" ref="H15:K15" si="7">SUM(G15+0.5)</f>
        <v>14.25</v>
      </c>
      <c r="I15" s="135">
        <f t="shared" si="7"/>
        <v>14.75</v>
      </c>
      <c r="J15" s="135">
        <f t="shared" si="7"/>
        <v>15.25</v>
      </c>
      <c r="K15" s="135">
        <f t="shared" si="7"/>
        <v>15.75</v>
      </c>
    </row>
    <row r="16" s="59" customFormat="1" ht="15" customHeight="1" spans="1:11">
      <c r="A16" s="93" t="s">
        <v>34</v>
      </c>
      <c r="B16" s="93"/>
      <c r="C16" s="104" t="s">
        <v>35</v>
      </c>
      <c r="D16" s="94">
        <v>45299</v>
      </c>
      <c r="E16" s="91"/>
      <c r="F16" s="137">
        <f>G16</f>
        <v>1.125</v>
      </c>
      <c r="G16" s="138">
        <v>1.125</v>
      </c>
      <c r="H16" s="137">
        <f t="shared" ref="H16:K16" si="8">G16</f>
        <v>1.125</v>
      </c>
      <c r="I16" s="137">
        <f t="shared" si="8"/>
        <v>1.125</v>
      </c>
      <c r="J16" s="137">
        <f t="shared" si="8"/>
        <v>1.125</v>
      </c>
      <c r="K16" s="137">
        <f t="shared" si="8"/>
        <v>1.125</v>
      </c>
    </row>
    <row r="17" s="59" customFormat="1" ht="15" customHeight="1" spans="1:11">
      <c r="A17" s="93" t="s">
        <v>36</v>
      </c>
      <c r="B17" s="93"/>
      <c r="C17" s="104" t="s">
        <v>37</v>
      </c>
      <c r="D17" s="94">
        <v>45299</v>
      </c>
      <c r="E17" s="91"/>
      <c r="F17" s="137">
        <f>G17</f>
        <v>0.375</v>
      </c>
      <c r="G17" s="138">
        <v>0.375</v>
      </c>
      <c r="H17" s="137">
        <f t="shared" ref="H17:K17" si="9">G17</f>
        <v>0.375</v>
      </c>
      <c r="I17" s="137">
        <f t="shared" si="9"/>
        <v>0.375</v>
      </c>
      <c r="J17" s="137">
        <f t="shared" si="9"/>
        <v>0.375</v>
      </c>
      <c r="K17" s="137">
        <f t="shared" si="9"/>
        <v>0.375</v>
      </c>
    </row>
    <row r="18" s="59" customFormat="1" ht="15" customHeight="1" spans="1:11">
      <c r="A18" s="93" t="s">
        <v>38</v>
      </c>
      <c r="B18" s="93"/>
      <c r="C18" s="104" t="s">
        <v>39</v>
      </c>
      <c r="D18" s="94">
        <v>44930</v>
      </c>
      <c r="E18" s="91"/>
      <c r="F18" s="128">
        <f>SUM(G18-1/4)</f>
        <v>9.25</v>
      </c>
      <c r="G18" s="131">
        <v>9.5</v>
      </c>
      <c r="H18" s="128">
        <f t="shared" ref="H18:K18" si="10">SUM(G18+0.25)</f>
        <v>9.75</v>
      </c>
      <c r="I18" s="128">
        <f t="shared" si="10"/>
        <v>10</v>
      </c>
      <c r="J18" s="128">
        <f t="shared" si="10"/>
        <v>10.25</v>
      </c>
      <c r="K18" s="128">
        <f t="shared" si="10"/>
        <v>10.5</v>
      </c>
    </row>
    <row r="19" s="59" customFormat="1" ht="23" customHeight="1" spans="1:11">
      <c r="A19" s="93" t="s">
        <v>40</v>
      </c>
      <c r="B19" s="93"/>
      <c r="C19" s="104" t="s">
        <v>41</v>
      </c>
      <c r="D19" s="106">
        <v>44928</v>
      </c>
      <c r="E19" s="91"/>
      <c r="F19" s="137">
        <f>SUM(G19-1/2)</f>
        <v>12.75</v>
      </c>
      <c r="G19" s="138">
        <v>13.25</v>
      </c>
      <c r="H19" s="137">
        <f t="shared" ref="H19:K19" si="11">SUM(G19+1/2)</f>
        <v>13.75</v>
      </c>
      <c r="I19" s="137">
        <f>SUM(H19+0.5)</f>
        <v>14.25</v>
      </c>
      <c r="J19" s="137">
        <f t="shared" si="11"/>
        <v>14.75</v>
      </c>
      <c r="K19" s="137">
        <f t="shared" si="11"/>
        <v>15.25</v>
      </c>
    </row>
    <row r="20" s="59" customFormat="1" ht="22" customHeight="1" spans="1:11">
      <c r="A20" s="93" t="s">
        <v>42</v>
      </c>
      <c r="B20" s="93"/>
      <c r="C20" s="104" t="s">
        <v>43</v>
      </c>
      <c r="D20" s="106">
        <v>44928</v>
      </c>
      <c r="E20" s="91"/>
      <c r="F20" s="137">
        <f>SUM(G20-1/2)</f>
        <v>11.875</v>
      </c>
      <c r="G20" s="138">
        <v>12.375</v>
      </c>
      <c r="H20" s="137">
        <f t="shared" ref="H20:K20" si="12">SUM(G20+1/2)</f>
        <v>12.875</v>
      </c>
      <c r="I20" s="137">
        <f>SUM(H20+0.5)</f>
        <v>13.375</v>
      </c>
      <c r="J20" s="137">
        <f t="shared" si="12"/>
        <v>13.875</v>
      </c>
      <c r="K20" s="137">
        <f t="shared" si="12"/>
        <v>14.375</v>
      </c>
    </row>
    <row r="21" s="59" customFormat="1" ht="34" customHeight="1" spans="1:11">
      <c r="A21" s="93" t="s">
        <v>44</v>
      </c>
      <c r="B21" s="93"/>
      <c r="C21" s="104" t="s">
        <v>45</v>
      </c>
      <c r="D21" s="106">
        <v>44928</v>
      </c>
      <c r="E21" s="91"/>
      <c r="F21" s="137">
        <f t="shared" ref="F21:F26" si="13">SUM(G21-2)</f>
        <v>33.25</v>
      </c>
      <c r="G21" s="138">
        <v>35.25</v>
      </c>
      <c r="H21" s="137">
        <f t="shared" ref="H21:K21" si="14">SUM(G21+2)</f>
        <v>37.25</v>
      </c>
      <c r="I21" s="137">
        <f t="shared" ref="I21:I26" si="15">SUM(H21+2.5)</f>
        <v>39.75</v>
      </c>
      <c r="J21" s="137">
        <f t="shared" si="14"/>
        <v>41.75</v>
      </c>
      <c r="K21" s="137">
        <f t="shared" si="14"/>
        <v>43.75</v>
      </c>
    </row>
    <row r="22" s="59" customFormat="1" ht="16" customHeight="1" spans="1:11">
      <c r="A22" s="93" t="s">
        <v>46</v>
      </c>
      <c r="B22" s="93"/>
      <c r="C22" s="104" t="s">
        <v>47</v>
      </c>
      <c r="D22" s="106">
        <v>44928</v>
      </c>
      <c r="E22" s="91"/>
      <c r="F22" s="137">
        <f t="shared" si="13"/>
        <v>27.5</v>
      </c>
      <c r="G22" s="138">
        <v>29.5</v>
      </c>
      <c r="H22" s="137">
        <f t="shared" ref="H22:K22" si="16">SUM(G22+2)</f>
        <v>31.5</v>
      </c>
      <c r="I22" s="137">
        <f t="shared" si="15"/>
        <v>34</v>
      </c>
      <c r="J22" s="137">
        <f t="shared" si="16"/>
        <v>36</v>
      </c>
      <c r="K22" s="137">
        <f t="shared" si="16"/>
        <v>38</v>
      </c>
    </row>
    <row r="23" s="59" customFormat="1" ht="16" customHeight="1" spans="1:11">
      <c r="A23" s="93" t="s">
        <v>48</v>
      </c>
      <c r="B23" s="93"/>
      <c r="C23" s="104" t="s">
        <v>49</v>
      </c>
      <c r="D23" s="106">
        <v>44928</v>
      </c>
      <c r="E23" s="91"/>
      <c r="F23" s="137">
        <f t="shared" si="13"/>
        <v>27</v>
      </c>
      <c r="G23" s="138">
        <v>29</v>
      </c>
      <c r="H23" s="137">
        <f t="shared" ref="H23:K23" si="17">SUM(G23+2)</f>
        <v>31</v>
      </c>
      <c r="I23" s="137">
        <f t="shared" si="15"/>
        <v>33.5</v>
      </c>
      <c r="J23" s="137">
        <f t="shared" si="17"/>
        <v>35.5</v>
      </c>
      <c r="K23" s="137">
        <f t="shared" si="17"/>
        <v>37.5</v>
      </c>
    </row>
    <row r="24" s="59" customFormat="1" ht="24" customHeight="1" spans="1:11">
      <c r="A24" s="93" t="s">
        <v>50</v>
      </c>
      <c r="B24" s="93"/>
      <c r="C24" s="104" t="s">
        <v>51</v>
      </c>
      <c r="D24" s="106">
        <v>44928</v>
      </c>
      <c r="E24" s="91"/>
      <c r="F24" s="137">
        <f t="shared" si="13"/>
        <v>39</v>
      </c>
      <c r="G24" s="138">
        <v>41</v>
      </c>
      <c r="H24" s="137">
        <f t="shared" ref="H24:K24" si="18">SUM(G24+2)</f>
        <v>43</v>
      </c>
      <c r="I24" s="137">
        <f t="shared" si="15"/>
        <v>45.5</v>
      </c>
      <c r="J24" s="137">
        <f t="shared" si="18"/>
        <v>47.5</v>
      </c>
      <c r="K24" s="137">
        <f t="shared" si="18"/>
        <v>49.5</v>
      </c>
    </row>
    <row r="25" s="59" customFormat="1" ht="25" customHeight="1" spans="1:11">
      <c r="A25" s="93" t="s">
        <v>52</v>
      </c>
      <c r="B25" s="93"/>
      <c r="C25" s="107" t="s">
        <v>53</v>
      </c>
      <c r="D25" s="106">
        <v>44928</v>
      </c>
      <c r="E25" s="91"/>
      <c r="F25" s="137">
        <f t="shared" si="13"/>
        <v>104</v>
      </c>
      <c r="G25" s="138">
        <v>106</v>
      </c>
      <c r="H25" s="137">
        <f t="shared" ref="H25:K25" si="19">SUM(G25+2)</f>
        <v>108</v>
      </c>
      <c r="I25" s="137">
        <f t="shared" si="15"/>
        <v>110.5</v>
      </c>
      <c r="J25" s="137">
        <f t="shared" si="19"/>
        <v>112.5</v>
      </c>
      <c r="K25" s="137">
        <f t="shared" si="19"/>
        <v>114.5</v>
      </c>
    </row>
    <row r="26" s="59" customFormat="1" ht="25" customHeight="1" spans="1:11">
      <c r="A26" s="93" t="s">
        <v>54</v>
      </c>
      <c r="B26" s="93"/>
      <c r="C26" s="107" t="s">
        <v>55</v>
      </c>
      <c r="D26" s="106">
        <v>44928</v>
      </c>
      <c r="E26" s="91"/>
      <c r="F26" s="137">
        <f t="shared" si="13"/>
        <v>95</v>
      </c>
      <c r="G26" s="138">
        <f>48.5*2</f>
        <v>97</v>
      </c>
      <c r="H26" s="137">
        <f t="shared" ref="H26:K26" si="20">SUM(G26+2)</f>
        <v>99</v>
      </c>
      <c r="I26" s="137">
        <f t="shared" si="15"/>
        <v>101.5</v>
      </c>
      <c r="J26" s="137">
        <f t="shared" si="20"/>
        <v>103.5</v>
      </c>
      <c r="K26" s="137">
        <f t="shared" si="20"/>
        <v>105.5</v>
      </c>
    </row>
    <row r="27" s="59" customFormat="1" ht="12" customHeight="1" spans="1:11">
      <c r="A27" s="108" t="s">
        <v>56</v>
      </c>
      <c r="B27" s="108"/>
      <c r="C27" s="108"/>
      <c r="D27" s="99"/>
      <c r="E27" s="100"/>
      <c r="F27" s="132"/>
      <c r="G27" s="133"/>
      <c r="H27" s="134"/>
      <c r="I27" s="132"/>
      <c r="J27" s="133"/>
      <c r="K27" s="134"/>
    </row>
    <row r="28" s="59" customFormat="1" ht="16" customHeight="1" spans="1:11">
      <c r="A28" s="109" t="s">
        <v>57</v>
      </c>
      <c r="B28" s="109"/>
      <c r="C28" s="110" t="s">
        <v>58</v>
      </c>
      <c r="D28" s="94">
        <v>44930</v>
      </c>
      <c r="E28" s="91"/>
      <c r="F28" s="128">
        <f>SUM(G28-1/4)</f>
        <v>10.25</v>
      </c>
      <c r="G28" s="138">
        <v>10.5</v>
      </c>
      <c r="H28" s="128">
        <f>SUM(G28+0.25)</f>
        <v>10.75</v>
      </c>
      <c r="I28" s="128">
        <f>SUM(H28+0.25)</f>
        <v>11</v>
      </c>
      <c r="J28" s="128">
        <f>SUM(I28+0)</f>
        <v>11</v>
      </c>
      <c r="K28" s="128">
        <f>SUM(J28+0)</f>
        <v>11</v>
      </c>
    </row>
    <row r="29" s="59" customFormat="1" ht="16" customHeight="1" spans="1:11">
      <c r="A29" s="109" t="s">
        <v>59</v>
      </c>
      <c r="B29" s="109"/>
      <c r="C29" s="110" t="s">
        <v>60</v>
      </c>
      <c r="D29" s="111">
        <v>0.125</v>
      </c>
      <c r="E29" s="91"/>
      <c r="F29" s="128">
        <f>SUM(G29-1)</f>
        <v>28.5</v>
      </c>
      <c r="G29" s="138">
        <v>29.5</v>
      </c>
      <c r="H29" s="128">
        <f t="shared" ref="H29:K29" si="21">SUM(G29+1)</f>
        <v>30.5</v>
      </c>
      <c r="I29" s="128">
        <f t="shared" si="21"/>
        <v>31.5</v>
      </c>
      <c r="J29" s="128">
        <f t="shared" si="21"/>
        <v>32.5</v>
      </c>
      <c r="K29" s="128">
        <f t="shared" si="21"/>
        <v>33.5</v>
      </c>
    </row>
    <row r="30" s="59" customFormat="1" ht="13" customHeight="1" spans="1:11">
      <c r="A30" s="112" t="s">
        <v>61</v>
      </c>
      <c r="B30" s="112"/>
      <c r="C30" s="113"/>
      <c r="D30" s="99"/>
      <c r="E30" s="100"/>
      <c r="F30" s="132"/>
      <c r="G30" s="133"/>
      <c r="H30" s="134"/>
      <c r="I30" s="132"/>
      <c r="J30" s="133"/>
      <c r="K30" s="134"/>
    </row>
    <row r="31" s="59" customFormat="1" ht="16" customHeight="1" spans="1:11">
      <c r="A31" s="109" t="s">
        <v>62</v>
      </c>
      <c r="B31" s="109"/>
      <c r="C31" s="110" t="s">
        <v>63</v>
      </c>
      <c r="D31" s="94">
        <v>44930</v>
      </c>
      <c r="E31" s="91"/>
      <c r="F31" s="137">
        <f>G31-0.125</f>
        <v>7.125</v>
      </c>
      <c r="G31" s="138">
        <v>7.25</v>
      </c>
      <c r="H31" s="137">
        <f t="shared" ref="H31:K31" si="22">G31+0.125</f>
        <v>7.375</v>
      </c>
      <c r="I31" s="137">
        <f t="shared" si="22"/>
        <v>7.5</v>
      </c>
      <c r="J31" s="137">
        <f t="shared" si="22"/>
        <v>7.625</v>
      </c>
      <c r="K31" s="137">
        <f t="shared" si="22"/>
        <v>7.75</v>
      </c>
    </row>
    <row r="32" s="59" customFormat="1" ht="22" customHeight="1" spans="1:11">
      <c r="A32" s="109" t="s">
        <v>64</v>
      </c>
      <c r="B32" s="109"/>
      <c r="C32" s="104" t="s">
        <v>65</v>
      </c>
      <c r="D32" s="94">
        <v>44930</v>
      </c>
      <c r="E32" s="91"/>
      <c r="F32" s="137">
        <f>SUM(G32-0.25)</f>
        <v>7.75</v>
      </c>
      <c r="G32" s="138">
        <v>8</v>
      </c>
      <c r="H32" s="139">
        <f t="shared" ref="H32:K32" si="23">SUM(G32+0.25)</f>
        <v>8.25</v>
      </c>
      <c r="I32" s="139">
        <f t="shared" si="23"/>
        <v>8.5</v>
      </c>
      <c r="J32" s="139">
        <f t="shared" si="23"/>
        <v>8.75</v>
      </c>
      <c r="K32" s="139">
        <f t="shared" si="23"/>
        <v>9</v>
      </c>
    </row>
    <row r="33" s="59" customFormat="1" ht="23" customHeight="1" spans="1:11">
      <c r="A33" s="109" t="s">
        <v>66</v>
      </c>
      <c r="B33" s="109"/>
      <c r="C33" s="104" t="s">
        <v>67</v>
      </c>
      <c r="D33" s="94"/>
      <c r="E33" s="91"/>
      <c r="F33" s="137">
        <f>SUM(G33-0.375)</f>
        <v>13.875</v>
      </c>
      <c r="G33" s="138">
        <v>14.25</v>
      </c>
      <c r="H33" s="139">
        <f t="shared" ref="H33:K33" si="24">SUM(G33+0.375)</f>
        <v>14.625</v>
      </c>
      <c r="I33" s="139">
        <f t="shared" si="24"/>
        <v>15</v>
      </c>
      <c r="J33" s="139">
        <f t="shared" si="24"/>
        <v>15.375</v>
      </c>
      <c r="K33" s="139">
        <f t="shared" si="24"/>
        <v>15.75</v>
      </c>
    </row>
    <row r="34" s="59" customFormat="1" ht="15" customHeight="1" spans="1:11">
      <c r="A34" s="109" t="s">
        <v>68</v>
      </c>
      <c r="B34" s="109"/>
      <c r="C34" s="104" t="s">
        <v>69</v>
      </c>
      <c r="D34" s="94">
        <v>44930</v>
      </c>
      <c r="E34" s="91"/>
      <c r="F34" s="137">
        <f t="shared" ref="F34:F39" si="25">G34</f>
        <v>1.125</v>
      </c>
      <c r="G34" s="138">
        <v>1.125</v>
      </c>
      <c r="H34" s="137">
        <f t="shared" ref="H34:K34" si="26">G34</f>
        <v>1.125</v>
      </c>
      <c r="I34" s="137">
        <f t="shared" si="26"/>
        <v>1.125</v>
      </c>
      <c r="J34" s="137">
        <f t="shared" si="26"/>
        <v>1.125</v>
      </c>
      <c r="K34" s="137">
        <f t="shared" si="26"/>
        <v>1.125</v>
      </c>
    </row>
    <row r="35" s="59" customFormat="1" ht="13" customHeight="1" spans="1:11">
      <c r="A35" s="112" t="s">
        <v>70</v>
      </c>
      <c r="B35" s="112"/>
      <c r="C35" s="113"/>
      <c r="D35" s="99"/>
      <c r="E35" s="100"/>
      <c r="F35" s="132"/>
      <c r="G35" s="133"/>
      <c r="H35" s="134"/>
      <c r="I35" s="132"/>
      <c r="J35" s="133"/>
      <c r="K35" s="134"/>
    </row>
    <row r="36" s="59" customFormat="1" ht="13.8" customHeight="1" spans="1:11">
      <c r="A36" s="114" t="s">
        <v>71</v>
      </c>
      <c r="B36" s="114"/>
      <c r="C36" s="110" t="s">
        <v>72</v>
      </c>
      <c r="D36" s="94">
        <v>44930</v>
      </c>
      <c r="E36" s="91"/>
      <c r="F36" s="128">
        <f>SUM(G36-1/4)</f>
        <v>30.75</v>
      </c>
      <c r="G36" s="140">
        <v>31</v>
      </c>
      <c r="H36" s="128">
        <f>SUM(G36+0.25)</f>
        <v>31.25</v>
      </c>
      <c r="I36" s="128">
        <f>SUM(H36+0.25)</f>
        <v>31.5</v>
      </c>
      <c r="J36" s="128">
        <f>SUM(I36+0)</f>
        <v>31.5</v>
      </c>
      <c r="K36" s="128">
        <f>SUM(J36+0)</f>
        <v>31.5</v>
      </c>
    </row>
    <row r="37" s="59" customFormat="1" ht="13.8" customHeight="1" spans="1:11">
      <c r="A37" s="114" t="s">
        <v>73</v>
      </c>
      <c r="B37" s="114"/>
      <c r="C37" s="110" t="s">
        <v>74</v>
      </c>
      <c r="D37" s="94">
        <v>44930</v>
      </c>
      <c r="E37" s="91"/>
      <c r="F37" s="128">
        <f>SUM(G37-1/4)</f>
        <v>20.25</v>
      </c>
      <c r="G37" s="138">
        <v>20.5</v>
      </c>
      <c r="H37" s="128">
        <f>SUM(G37+0.25)</f>
        <v>20.75</v>
      </c>
      <c r="I37" s="128">
        <f>SUM(H37+0.25)</f>
        <v>21</v>
      </c>
      <c r="J37" s="128">
        <f>SUM(I37+0)</f>
        <v>21</v>
      </c>
      <c r="K37" s="128">
        <f>SUM(J37+0)</f>
        <v>21</v>
      </c>
    </row>
    <row r="38" s="59" customFormat="1" ht="13.8" customHeight="1" spans="1:11">
      <c r="A38" s="114" t="s">
        <v>75</v>
      </c>
      <c r="B38" s="114"/>
      <c r="C38" s="110" t="s">
        <v>76</v>
      </c>
      <c r="D38" s="94">
        <v>45299</v>
      </c>
      <c r="E38" s="91"/>
      <c r="F38" s="137">
        <f t="shared" si="25"/>
        <v>0.125</v>
      </c>
      <c r="G38" s="130">
        <v>0.125</v>
      </c>
      <c r="H38" s="137">
        <f t="shared" ref="H38:K38" si="27">G38</f>
        <v>0.125</v>
      </c>
      <c r="I38" s="137">
        <f t="shared" si="27"/>
        <v>0.125</v>
      </c>
      <c r="J38" s="137">
        <f t="shared" si="27"/>
        <v>0.125</v>
      </c>
      <c r="K38" s="137">
        <f t="shared" si="27"/>
        <v>0.125</v>
      </c>
    </row>
    <row r="39" s="59" customFormat="1" ht="13.8" customHeight="1" spans="1:11">
      <c r="A39" s="115" t="s">
        <v>77</v>
      </c>
      <c r="B39" s="115"/>
      <c r="C39" s="116" t="s">
        <v>78</v>
      </c>
      <c r="D39" s="94">
        <v>44930</v>
      </c>
      <c r="E39" s="91"/>
      <c r="F39" s="137">
        <f t="shared" si="25"/>
        <v>1</v>
      </c>
      <c r="G39" s="138">
        <v>1</v>
      </c>
      <c r="H39" s="137">
        <f t="shared" ref="H39:K39" si="28">G39</f>
        <v>1</v>
      </c>
      <c r="I39" s="137">
        <f t="shared" si="28"/>
        <v>1</v>
      </c>
      <c r="J39" s="137">
        <f t="shared" si="28"/>
        <v>1</v>
      </c>
      <c r="K39" s="137">
        <f t="shared" si="28"/>
        <v>1</v>
      </c>
    </row>
  </sheetData>
  <mergeCells count="59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C14"/>
    <mergeCell ref="D14:F14"/>
    <mergeCell ref="G14:I14"/>
    <mergeCell ref="J14:K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C27"/>
    <mergeCell ref="D27:F27"/>
    <mergeCell ref="G27:I27"/>
    <mergeCell ref="J27:K27"/>
    <mergeCell ref="A28:B28"/>
    <mergeCell ref="A29:B29"/>
    <mergeCell ref="D30:F30"/>
    <mergeCell ref="G30:I30"/>
    <mergeCell ref="J30:K30"/>
    <mergeCell ref="A31:B31"/>
    <mergeCell ref="A32:B32"/>
    <mergeCell ref="A33:B33"/>
    <mergeCell ref="A34:B34"/>
    <mergeCell ref="D35:F35"/>
    <mergeCell ref="G35:I35"/>
    <mergeCell ref="J35:K35"/>
    <mergeCell ref="A36:B36"/>
    <mergeCell ref="A37:B37"/>
    <mergeCell ref="A38:B38"/>
    <mergeCell ref="A39:B39"/>
    <mergeCell ref="D5:D6"/>
    <mergeCell ref="E5:E6"/>
    <mergeCell ref="F5:F6"/>
    <mergeCell ref="G5:G6"/>
    <mergeCell ref="H5:H6"/>
    <mergeCell ref="I5:I6"/>
    <mergeCell ref="J5:J6"/>
    <mergeCell ref="K5:K6"/>
    <mergeCell ref="A5:C7"/>
    <mergeCell ref="G2:K4"/>
  </mergeCells>
  <conditionalFormatting sqref="H15:K15">
    <cfRule type="notContainsBlanks" dxfId="0" priority="9">
      <formula>LEN(TRIM(H15))&gt;0</formula>
    </cfRule>
  </conditionalFormatting>
  <conditionalFormatting sqref="H18:K18">
    <cfRule type="notContainsBlanks" dxfId="0" priority="3">
      <formula>LEN(TRIM(H18))&gt;0</formula>
    </cfRule>
  </conditionalFormatting>
  <conditionalFormatting sqref="H28:K28">
    <cfRule type="notContainsBlanks" dxfId="0" priority="15">
      <formula>LEN(TRIM(H28))&gt;0</formula>
    </cfRule>
  </conditionalFormatting>
  <conditionalFormatting sqref="K29">
    <cfRule type="notContainsBlanks" dxfId="0" priority="14">
      <formula>LEN(TRIM(K29))&gt;0</formula>
    </cfRule>
  </conditionalFormatting>
  <conditionalFormatting sqref="K32">
    <cfRule type="notContainsBlanks" dxfId="0" priority="13">
      <formula>LEN(TRIM(K32))&gt;0</formula>
    </cfRule>
  </conditionalFormatting>
  <conditionalFormatting sqref="H33:J33">
    <cfRule type="notContainsBlanks" dxfId="0" priority="1">
      <formula>LEN(TRIM(H33))&gt;0</formula>
    </cfRule>
  </conditionalFormatting>
  <conditionalFormatting sqref="K33">
    <cfRule type="notContainsBlanks" dxfId="0" priority="2">
      <formula>LEN(TRIM(K33))&gt;0</formula>
    </cfRule>
  </conditionalFormatting>
  <conditionalFormatting sqref="K38">
    <cfRule type="notContainsBlanks" dxfId="0" priority="6">
      <formula>LEN(TRIM(K38))&gt;0</formula>
    </cfRule>
  </conditionalFormatting>
  <conditionalFormatting sqref="K39">
    <cfRule type="notContainsBlanks" dxfId="0" priority="5">
      <formula>LEN(TRIM(K39))&gt;0</formula>
    </cfRule>
  </conditionalFormatting>
  <conditionalFormatting sqref="K16:K17">
    <cfRule type="notContainsBlanks" dxfId="0" priority="10">
      <formula>LEN(TRIM(K16))&gt;0</formula>
    </cfRule>
  </conditionalFormatting>
  <conditionalFormatting sqref="H8:K13 H29:J29 H31:J32 H34:J34">
    <cfRule type="notContainsBlanks" dxfId="0" priority="11">
      <formula>LEN(TRIM(H8))&gt;0</formula>
    </cfRule>
  </conditionalFormatting>
  <conditionalFormatting sqref="H16:J17">
    <cfRule type="notContainsBlanks" dxfId="0" priority="8">
      <formula>LEN(TRIM(H16))&gt;0</formula>
    </cfRule>
  </conditionalFormatting>
  <conditionalFormatting sqref="H19:K26">
    <cfRule type="notContainsBlanks" dxfId="0" priority="16">
      <formula>LEN(TRIM(H19))&gt;0</formula>
    </cfRule>
  </conditionalFormatting>
  <conditionalFormatting sqref="K31 K34">
    <cfRule type="notContainsBlanks" dxfId="0" priority="12">
      <formula>LEN(TRIM(K31))&gt;0</formula>
    </cfRule>
  </conditionalFormatting>
  <conditionalFormatting sqref="H36:K37">
    <cfRule type="notContainsBlanks" dxfId="0" priority="7">
      <formula>LEN(TRIM(H36))&gt;0</formula>
    </cfRule>
  </conditionalFormatting>
  <conditionalFormatting sqref="H38:J39">
    <cfRule type="notContainsBlanks" dxfId="0" priority="4">
      <formula>LEN(TRIM(H38))&gt;0</formula>
    </cfRule>
  </conditionalFormatting>
  <pageMargins left="0.7" right="0.7" top="0.75" bottom="0.75" header="0.3" footer="0.3"/>
  <pageSetup paperSize="9" scale="6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view="pageBreakPreview" zoomScaleNormal="100" topLeftCell="A13" workbookViewId="0">
      <selection activeCell="F36" sqref="F36:K39"/>
    </sheetView>
  </sheetViews>
  <sheetFormatPr defaultColWidth="9" defaultRowHeight="17.6"/>
  <cols>
    <col min="1" max="1" width="9" style="59"/>
    <col min="2" max="2" width="22.2212389380531" style="59" customWidth="1"/>
    <col min="3" max="3" width="51.4601769911504" style="59" customWidth="1"/>
    <col min="4" max="4" width="6.55752212389381" style="59" customWidth="1"/>
    <col min="5" max="5" width="6.2212389380531" style="59" hidden="1" customWidth="1"/>
    <col min="6" max="11" width="12" style="60" customWidth="1"/>
    <col min="12" max="16375" width="9" style="59"/>
  </cols>
  <sheetData>
    <row r="1" s="58" customFormat="1" ht="23.25" spans="1:20">
      <c r="A1" s="61"/>
      <c r="B1" s="62"/>
      <c r="C1" s="62"/>
      <c r="D1" s="62"/>
      <c r="E1" s="62"/>
      <c r="F1" s="63"/>
      <c r="G1" s="63"/>
      <c r="H1" s="63"/>
      <c r="I1" s="63"/>
      <c r="J1" s="63"/>
      <c r="K1" s="63"/>
      <c r="L1" s="117"/>
      <c r="M1" s="117"/>
      <c r="N1" s="117"/>
      <c r="O1" s="117"/>
      <c r="P1" s="117"/>
      <c r="Q1" s="117"/>
      <c r="R1" s="117"/>
      <c r="S1" s="117"/>
      <c r="T1" s="117"/>
    </row>
    <row r="2" s="59" customFormat="1" ht="13.1" spans="1:11">
      <c r="A2" s="64" t="s">
        <v>0</v>
      </c>
      <c r="B2" s="65" t="s">
        <v>1</v>
      </c>
      <c r="C2" s="64" t="s">
        <v>2</v>
      </c>
      <c r="D2" s="62"/>
      <c r="E2" s="66" t="s">
        <v>3</v>
      </c>
      <c r="F2" s="63"/>
      <c r="G2" s="67"/>
      <c r="H2" s="67"/>
      <c r="I2" s="63"/>
      <c r="J2" s="63"/>
      <c r="K2" s="63"/>
    </row>
    <row r="3" s="59" customFormat="1" ht="13.1" spans="1:11">
      <c r="A3" s="64" t="s">
        <v>4</v>
      </c>
      <c r="B3" s="68" t="str">
        <f>'[1]Style Summary Cover Page'!B4</f>
        <v>FALL 24</v>
      </c>
      <c r="C3" s="64" t="s">
        <v>5</v>
      </c>
      <c r="D3" s="62"/>
      <c r="E3" s="66" t="s">
        <v>6</v>
      </c>
      <c r="F3" s="63"/>
      <c r="G3" s="63"/>
      <c r="H3" s="63"/>
      <c r="I3" s="118"/>
      <c r="J3" s="118"/>
      <c r="K3" s="118"/>
    </row>
    <row r="4" s="59" customFormat="1" ht="13.1" spans="1:11">
      <c r="A4" s="64" t="s">
        <v>7</v>
      </c>
      <c r="B4" s="68" t="str">
        <f>'[1]Style Summary Cover Page'!B5</f>
        <v>FALL 24</v>
      </c>
      <c r="C4" s="64" t="s">
        <v>8</v>
      </c>
      <c r="D4" s="62"/>
      <c r="E4" s="66" t="s">
        <v>9</v>
      </c>
      <c r="F4" s="63"/>
      <c r="G4" s="63"/>
      <c r="H4" s="63"/>
      <c r="I4" s="63"/>
      <c r="J4" s="63"/>
      <c r="K4" s="63"/>
    </row>
    <row r="5" s="59" customFormat="1" ht="12.75" spans="1:11">
      <c r="A5" s="69" t="s">
        <v>10</v>
      </c>
      <c r="B5" s="70"/>
      <c r="C5" s="71"/>
      <c r="D5" s="72" t="s">
        <v>11</v>
      </c>
      <c r="E5" s="73" t="s">
        <v>12</v>
      </c>
      <c r="F5" s="74" t="s">
        <v>13</v>
      </c>
      <c r="G5" s="75" t="s">
        <v>14</v>
      </c>
      <c r="H5" s="76" t="s">
        <v>15</v>
      </c>
      <c r="I5" s="74" t="s">
        <v>16</v>
      </c>
      <c r="J5" s="74" t="s">
        <v>17</v>
      </c>
      <c r="K5" s="74" t="s">
        <v>18</v>
      </c>
    </row>
    <row r="6" s="59" customFormat="1" ht="13.2" customHeight="1" spans="1:11">
      <c r="A6" s="77"/>
      <c r="B6" s="78"/>
      <c r="C6" s="79"/>
      <c r="D6" s="80"/>
      <c r="E6" s="81"/>
      <c r="F6" s="82"/>
      <c r="G6" s="83"/>
      <c r="H6" s="84"/>
      <c r="I6" s="82"/>
      <c r="J6" s="82"/>
      <c r="K6" s="82"/>
    </row>
    <row r="7" s="59" customFormat="1" ht="10" customHeight="1" spans="1:11">
      <c r="A7" s="85"/>
      <c r="B7" s="86"/>
      <c r="C7" s="87"/>
      <c r="F7" s="60"/>
      <c r="G7" s="60"/>
      <c r="H7" s="60"/>
      <c r="I7" s="60"/>
      <c r="J7" s="60"/>
      <c r="K7" s="60"/>
    </row>
    <row r="8" s="59" customFormat="1" ht="28" customHeight="1" spans="1:11">
      <c r="A8" s="88" t="s">
        <v>19</v>
      </c>
      <c r="B8" s="88"/>
      <c r="C8" s="89" t="s">
        <v>20</v>
      </c>
      <c r="D8" s="90">
        <v>45299</v>
      </c>
      <c r="E8" s="91"/>
      <c r="F8" s="92">
        <f>'XS-XXL'!F8*2.54</f>
        <v>38.735</v>
      </c>
      <c r="G8" s="92">
        <f>'XS-XXL'!G8*2.54</f>
        <v>39.37</v>
      </c>
      <c r="H8" s="92">
        <f>'XS-XXL'!H8*2.54</f>
        <v>40.005</v>
      </c>
      <c r="I8" s="92">
        <f>'XS-XXL'!I8*2.54</f>
        <v>40.64</v>
      </c>
      <c r="J8" s="92">
        <f>'XS-XXL'!J8*2.54</f>
        <v>41.275</v>
      </c>
      <c r="K8" s="92">
        <f>'XS-XXL'!K8*2.54</f>
        <v>41.91</v>
      </c>
    </row>
    <row r="9" s="59" customFormat="1" ht="25" customHeight="1" spans="1:11">
      <c r="A9" s="93" t="s">
        <v>21</v>
      </c>
      <c r="B9" s="93"/>
      <c r="C9" s="89" t="s">
        <v>22</v>
      </c>
      <c r="D9" s="94">
        <v>45299</v>
      </c>
      <c r="E9" s="91"/>
      <c r="F9" s="92">
        <f>'XS-XXL'!F9*2.54</f>
        <v>38.735</v>
      </c>
      <c r="G9" s="92">
        <f>'XS-XXL'!G9*2.54</f>
        <v>39.37</v>
      </c>
      <c r="H9" s="92">
        <f>'XS-XXL'!H9*2.54</f>
        <v>40.005</v>
      </c>
      <c r="I9" s="92">
        <f>'XS-XXL'!I9*2.54</f>
        <v>40.64</v>
      </c>
      <c r="J9" s="92">
        <f>'XS-XXL'!J9*2.54</f>
        <v>41.275</v>
      </c>
      <c r="K9" s="92">
        <f>'XS-XXL'!K9*2.54</f>
        <v>41.91</v>
      </c>
    </row>
    <row r="10" s="59" customFormat="1" ht="19" customHeight="1" spans="1:11">
      <c r="A10" s="93" t="s">
        <v>23</v>
      </c>
      <c r="B10" s="93"/>
      <c r="C10" s="89" t="s">
        <v>24</v>
      </c>
      <c r="D10" s="94">
        <v>45299</v>
      </c>
      <c r="E10" s="91"/>
      <c r="F10" s="92">
        <f>'XS-XXL'!F10*2.54</f>
        <v>5.08</v>
      </c>
      <c r="G10" s="92">
        <f>'XS-XXL'!G10*2.54</f>
        <v>5.08</v>
      </c>
      <c r="H10" s="92">
        <f>'XS-XXL'!H10*2.54</f>
        <v>5.08</v>
      </c>
      <c r="I10" s="92">
        <f>'XS-XXL'!I10*2.54</f>
        <v>5.08</v>
      </c>
      <c r="J10" s="92">
        <f>'XS-XXL'!J10*2.54</f>
        <v>5.08</v>
      </c>
      <c r="K10" s="92">
        <f>'XS-XXL'!K10*2.54</f>
        <v>5.08</v>
      </c>
    </row>
    <row r="11" s="59" customFormat="1" ht="23" customHeight="1" spans="1:11">
      <c r="A11" s="93" t="s">
        <v>25</v>
      </c>
      <c r="B11" s="93"/>
      <c r="C11" s="95" t="s">
        <v>26</v>
      </c>
      <c r="D11" s="94">
        <v>45299</v>
      </c>
      <c r="E11" s="91"/>
      <c r="F11" s="92">
        <f>'XS-XXL'!F11*2.54</f>
        <v>113.665</v>
      </c>
      <c r="G11" s="92">
        <f>'XS-XXL'!G11*2.54</f>
        <v>114.3</v>
      </c>
      <c r="H11" s="92">
        <f>'XS-XXL'!H11*2.54</f>
        <v>114.935</v>
      </c>
      <c r="I11" s="92">
        <f>'XS-XXL'!I11*2.54</f>
        <v>115.57</v>
      </c>
      <c r="J11" s="92">
        <f>'XS-XXL'!J11*2.54</f>
        <v>116.205</v>
      </c>
      <c r="K11" s="92">
        <f>'XS-XXL'!K11*2.54</f>
        <v>116.84</v>
      </c>
    </row>
    <row r="12" s="59" customFormat="1" ht="25" customHeight="1" spans="1:11">
      <c r="A12" s="93" t="s">
        <v>27</v>
      </c>
      <c r="B12" s="93"/>
      <c r="C12" s="95" t="s">
        <v>28</v>
      </c>
      <c r="D12" s="94">
        <v>44930</v>
      </c>
      <c r="E12" s="91"/>
      <c r="F12" s="92">
        <f>'XS-XXL'!F12*2.54</f>
        <v>113.665</v>
      </c>
      <c r="G12" s="92">
        <f>'XS-XXL'!G12*2.54</f>
        <v>114.3</v>
      </c>
      <c r="H12" s="92">
        <f>'XS-XXL'!H12*2.54</f>
        <v>114.935</v>
      </c>
      <c r="I12" s="92">
        <f>'XS-XXL'!I12*2.54</f>
        <v>115.57</v>
      </c>
      <c r="J12" s="92">
        <f>'XS-XXL'!J12*2.54</f>
        <v>116.205</v>
      </c>
      <c r="K12" s="92">
        <f>'XS-XXL'!K12*2.54</f>
        <v>116.84</v>
      </c>
    </row>
    <row r="13" s="59" customFormat="1" ht="25" customHeight="1" spans="1:11">
      <c r="A13" s="93" t="s">
        <v>29</v>
      </c>
      <c r="B13" s="93"/>
      <c r="C13" s="95" t="s">
        <v>30</v>
      </c>
      <c r="D13" s="94">
        <v>44930</v>
      </c>
      <c r="E13" s="91"/>
      <c r="F13" s="92">
        <f>'XS-XXL'!F13*2.54</f>
        <v>113.665</v>
      </c>
      <c r="G13" s="92">
        <f>'XS-XXL'!G13*2.54</f>
        <v>114.3</v>
      </c>
      <c r="H13" s="92">
        <f>'XS-XXL'!H13*2.54</f>
        <v>114.935</v>
      </c>
      <c r="I13" s="92">
        <f>'XS-XXL'!I13*2.54</f>
        <v>115.57</v>
      </c>
      <c r="J13" s="92">
        <f>'XS-XXL'!J13*2.54</f>
        <v>116.205</v>
      </c>
      <c r="K13" s="92">
        <f>'XS-XXL'!K13*2.54</f>
        <v>116.84</v>
      </c>
    </row>
    <row r="14" s="59" customFormat="1" ht="13" customHeight="1" spans="1:11">
      <c r="A14" s="96" t="s">
        <v>31</v>
      </c>
      <c r="B14" s="97"/>
      <c r="C14" s="98"/>
      <c r="D14" s="99"/>
      <c r="E14" s="100"/>
      <c r="F14" s="101"/>
      <c r="G14" s="102"/>
      <c r="H14" s="103"/>
      <c r="I14" s="101"/>
      <c r="J14" s="102"/>
      <c r="K14" s="103"/>
    </row>
    <row r="15" s="59" customFormat="1" ht="15" customHeight="1" spans="1:11">
      <c r="A15" s="88" t="s">
        <v>32</v>
      </c>
      <c r="B15" s="88"/>
      <c r="C15" s="104" t="s">
        <v>33</v>
      </c>
      <c r="D15" s="94">
        <v>45299</v>
      </c>
      <c r="E15" s="91"/>
      <c r="F15" s="105">
        <f>'XS-XXL'!F15*2.54</f>
        <v>33.655</v>
      </c>
      <c r="G15" s="105">
        <f>'XS-XXL'!G15*2.54</f>
        <v>34.925</v>
      </c>
      <c r="H15" s="105">
        <f>'XS-XXL'!H15*2.54</f>
        <v>36.195</v>
      </c>
      <c r="I15" s="105">
        <f>'XS-XXL'!I15*2.54</f>
        <v>37.465</v>
      </c>
      <c r="J15" s="105">
        <f>'XS-XXL'!J15*2.54</f>
        <v>38.735</v>
      </c>
      <c r="K15" s="105">
        <f>'XS-XXL'!K15*2.54</f>
        <v>40.005</v>
      </c>
    </row>
    <row r="16" s="59" customFormat="1" ht="15" customHeight="1" spans="1:11">
      <c r="A16" s="93" t="s">
        <v>34</v>
      </c>
      <c r="B16" s="93"/>
      <c r="C16" s="104" t="s">
        <v>35</v>
      </c>
      <c r="D16" s="94">
        <v>45299</v>
      </c>
      <c r="E16" s="91"/>
      <c r="F16" s="105">
        <f>'XS-XXL'!F16*2.54</f>
        <v>2.8575</v>
      </c>
      <c r="G16" s="105">
        <f>'XS-XXL'!G16*2.54</f>
        <v>2.8575</v>
      </c>
      <c r="H16" s="105">
        <f>'XS-XXL'!H16*2.54</f>
        <v>2.8575</v>
      </c>
      <c r="I16" s="105">
        <f>'XS-XXL'!I16*2.54</f>
        <v>2.8575</v>
      </c>
      <c r="J16" s="105">
        <f>'XS-XXL'!J16*2.54</f>
        <v>2.8575</v>
      </c>
      <c r="K16" s="105">
        <f>'XS-XXL'!K16*2.54</f>
        <v>2.8575</v>
      </c>
    </row>
    <row r="17" s="59" customFormat="1" ht="15" customHeight="1" spans="1:11">
      <c r="A17" s="93" t="s">
        <v>36</v>
      </c>
      <c r="B17" s="93"/>
      <c r="C17" s="104" t="s">
        <v>37</v>
      </c>
      <c r="D17" s="94">
        <v>45299</v>
      </c>
      <c r="E17" s="91"/>
      <c r="F17" s="105">
        <f>'XS-XXL'!F17*2.54</f>
        <v>0.9525</v>
      </c>
      <c r="G17" s="105">
        <f>'XS-XXL'!G17*2.54</f>
        <v>0.9525</v>
      </c>
      <c r="H17" s="105">
        <f>'XS-XXL'!H17*2.54</f>
        <v>0.9525</v>
      </c>
      <c r="I17" s="105">
        <f>'XS-XXL'!I17*2.54</f>
        <v>0.9525</v>
      </c>
      <c r="J17" s="105">
        <f>'XS-XXL'!J17*2.54</f>
        <v>0.9525</v>
      </c>
      <c r="K17" s="105">
        <f>'XS-XXL'!K17*2.54</f>
        <v>0.9525</v>
      </c>
    </row>
    <row r="18" s="59" customFormat="1" ht="15" customHeight="1" spans="1:11">
      <c r="A18" s="93" t="s">
        <v>38</v>
      </c>
      <c r="B18" s="93"/>
      <c r="C18" s="104" t="s">
        <v>39</v>
      </c>
      <c r="D18" s="94">
        <v>44930</v>
      </c>
      <c r="E18" s="91"/>
      <c r="F18" s="105">
        <f>'XS-XXL'!F18*2.54</f>
        <v>23.495</v>
      </c>
      <c r="G18" s="105">
        <f>'XS-XXL'!G18*2.54</f>
        <v>24.13</v>
      </c>
      <c r="H18" s="105">
        <f>'XS-XXL'!H18*2.54</f>
        <v>24.765</v>
      </c>
      <c r="I18" s="105">
        <f>'XS-XXL'!I18*2.54</f>
        <v>25.4</v>
      </c>
      <c r="J18" s="105">
        <f>'XS-XXL'!J18*2.54</f>
        <v>26.035</v>
      </c>
      <c r="K18" s="105">
        <f>'XS-XXL'!K18*2.54</f>
        <v>26.67</v>
      </c>
    </row>
    <row r="19" s="59" customFormat="1" ht="23" customHeight="1" spans="1:11">
      <c r="A19" s="93" t="s">
        <v>40</v>
      </c>
      <c r="B19" s="93"/>
      <c r="C19" s="104" t="s">
        <v>41</v>
      </c>
      <c r="D19" s="106">
        <v>44928</v>
      </c>
      <c r="E19" s="91"/>
      <c r="F19" s="105">
        <f>'XS-XXL'!F19*2.54</f>
        <v>32.385</v>
      </c>
      <c r="G19" s="105">
        <f>'XS-XXL'!G19*2.54</f>
        <v>33.655</v>
      </c>
      <c r="H19" s="105">
        <f>'XS-XXL'!H19*2.54</f>
        <v>34.925</v>
      </c>
      <c r="I19" s="105">
        <f>'XS-XXL'!I19*2.54</f>
        <v>36.195</v>
      </c>
      <c r="J19" s="105">
        <f>'XS-XXL'!J19*2.54</f>
        <v>37.465</v>
      </c>
      <c r="K19" s="105">
        <f>'XS-XXL'!K19*2.54</f>
        <v>38.735</v>
      </c>
    </row>
    <row r="20" s="59" customFormat="1" ht="22" customHeight="1" spans="1:11">
      <c r="A20" s="93" t="s">
        <v>42</v>
      </c>
      <c r="B20" s="93"/>
      <c r="C20" s="104" t="s">
        <v>43</v>
      </c>
      <c r="D20" s="106">
        <v>44928</v>
      </c>
      <c r="E20" s="91"/>
      <c r="F20" s="105">
        <f>'XS-XXL'!F20*2.54</f>
        <v>30.1625</v>
      </c>
      <c r="G20" s="105">
        <f>'XS-XXL'!G20*2.54</f>
        <v>31.4325</v>
      </c>
      <c r="H20" s="105">
        <f>'XS-XXL'!H20*2.54</f>
        <v>32.7025</v>
      </c>
      <c r="I20" s="105">
        <f>'XS-XXL'!I20*2.54</f>
        <v>33.9725</v>
      </c>
      <c r="J20" s="105">
        <f>'XS-XXL'!J20*2.54</f>
        <v>35.2425</v>
      </c>
      <c r="K20" s="105">
        <f>'XS-XXL'!K20*2.54</f>
        <v>36.5125</v>
      </c>
    </row>
    <row r="21" s="59" customFormat="1" ht="34" customHeight="1" spans="1:11">
      <c r="A21" s="93" t="s">
        <v>44</v>
      </c>
      <c r="B21" s="93"/>
      <c r="C21" s="104" t="s">
        <v>45</v>
      </c>
      <c r="D21" s="106">
        <v>44928</v>
      </c>
      <c r="E21" s="91"/>
      <c r="F21" s="105">
        <f>'XS-XXL'!F21*2.54</f>
        <v>84.455</v>
      </c>
      <c r="G21" s="105">
        <f>'XS-XXL'!G21*2.54</f>
        <v>89.535</v>
      </c>
      <c r="H21" s="105">
        <f>'XS-XXL'!H21*2.54</f>
        <v>94.615</v>
      </c>
      <c r="I21" s="105">
        <f>'XS-XXL'!I21*2.54</f>
        <v>100.965</v>
      </c>
      <c r="J21" s="105">
        <f>'XS-XXL'!J21*2.54</f>
        <v>106.045</v>
      </c>
      <c r="K21" s="105">
        <f>'XS-XXL'!K21*2.54</f>
        <v>111.125</v>
      </c>
    </row>
    <row r="22" s="59" customFormat="1" ht="16" customHeight="1" spans="1:11">
      <c r="A22" s="93" t="s">
        <v>46</v>
      </c>
      <c r="B22" s="93"/>
      <c r="C22" s="104" t="s">
        <v>47</v>
      </c>
      <c r="D22" s="106">
        <v>44928</v>
      </c>
      <c r="E22" s="91"/>
      <c r="F22" s="105">
        <f>'XS-XXL'!F22*2.54</f>
        <v>69.85</v>
      </c>
      <c r="G22" s="105">
        <f>'XS-XXL'!G22*2.54</f>
        <v>74.93</v>
      </c>
      <c r="H22" s="105">
        <f>'XS-XXL'!H22*2.54</f>
        <v>80.01</v>
      </c>
      <c r="I22" s="105">
        <f>'XS-XXL'!I22*2.54</f>
        <v>86.36</v>
      </c>
      <c r="J22" s="105">
        <f>'XS-XXL'!J22*2.54</f>
        <v>91.44</v>
      </c>
      <c r="K22" s="105">
        <f>'XS-XXL'!K22*2.54</f>
        <v>96.52</v>
      </c>
    </row>
    <row r="23" s="59" customFormat="1" ht="16" customHeight="1" spans="1:11">
      <c r="A23" s="93" t="s">
        <v>48</v>
      </c>
      <c r="B23" s="93"/>
      <c r="C23" s="104" t="s">
        <v>49</v>
      </c>
      <c r="D23" s="106">
        <v>44928</v>
      </c>
      <c r="E23" s="91"/>
      <c r="F23" s="105">
        <f>'XS-XXL'!F23*2.54</f>
        <v>68.58</v>
      </c>
      <c r="G23" s="105">
        <f>'XS-XXL'!G23*2.54</f>
        <v>73.66</v>
      </c>
      <c r="H23" s="105">
        <f>'XS-XXL'!H23*2.54</f>
        <v>78.74</v>
      </c>
      <c r="I23" s="105">
        <f>'XS-XXL'!I23*2.54</f>
        <v>85.09</v>
      </c>
      <c r="J23" s="105">
        <f>'XS-XXL'!J23*2.54</f>
        <v>90.17</v>
      </c>
      <c r="K23" s="105">
        <f>'XS-XXL'!K23*2.54</f>
        <v>95.25</v>
      </c>
    </row>
    <row r="24" s="59" customFormat="1" ht="24" customHeight="1" spans="1:11">
      <c r="A24" s="93" t="s">
        <v>50</v>
      </c>
      <c r="B24" s="93"/>
      <c r="C24" s="104" t="s">
        <v>51</v>
      </c>
      <c r="D24" s="106">
        <v>44928</v>
      </c>
      <c r="E24" s="91"/>
      <c r="F24" s="105">
        <f>'XS-XXL'!F24*2.54</f>
        <v>99.06</v>
      </c>
      <c r="G24" s="105">
        <f>'XS-XXL'!G24*2.54</f>
        <v>104.14</v>
      </c>
      <c r="H24" s="105">
        <f>'XS-XXL'!H24*2.54</f>
        <v>109.22</v>
      </c>
      <c r="I24" s="105">
        <f>'XS-XXL'!I24*2.54</f>
        <v>115.57</v>
      </c>
      <c r="J24" s="105">
        <f>'XS-XXL'!J24*2.54</f>
        <v>120.65</v>
      </c>
      <c r="K24" s="105">
        <f>'XS-XXL'!K24*2.54</f>
        <v>125.73</v>
      </c>
    </row>
    <row r="25" s="59" customFormat="1" ht="25" customHeight="1" spans="1:11">
      <c r="A25" s="93" t="s">
        <v>52</v>
      </c>
      <c r="B25" s="93"/>
      <c r="C25" s="107" t="s">
        <v>53</v>
      </c>
      <c r="D25" s="106">
        <v>44928</v>
      </c>
      <c r="E25" s="91"/>
      <c r="F25" s="105">
        <f>'XS-XXL'!F25*2.54</f>
        <v>264.16</v>
      </c>
      <c r="G25" s="105">
        <f>'XS-XXL'!G25*2.54</f>
        <v>269.24</v>
      </c>
      <c r="H25" s="105">
        <f>'XS-XXL'!H25*2.54</f>
        <v>274.32</v>
      </c>
      <c r="I25" s="105">
        <f>'XS-XXL'!I25*2.54</f>
        <v>280.67</v>
      </c>
      <c r="J25" s="105">
        <f>'XS-XXL'!J25*2.54</f>
        <v>285.75</v>
      </c>
      <c r="K25" s="105">
        <f>'XS-XXL'!K25*2.54</f>
        <v>290.83</v>
      </c>
    </row>
    <row r="26" s="59" customFormat="1" ht="25" customHeight="1" spans="1:11">
      <c r="A26" s="93" t="s">
        <v>54</v>
      </c>
      <c r="B26" s="93"/>
      <c r="C26" s="107" t="s">
        <v>55</v>
      </c>
      <c r="D26" s="106">
        <v>44928</v>
      </c>
      <c r="E26" s="91"/>
      <c r="F26" s="105">
        <f>'XS-XXL'!F26*2.54</f>
        <v>241.3</v>
      </c>
      <c r="G26" s="105">
        <f>'XS-XXL'!G26*2.54</f>
        <v>246.38</v>
      </c>
      <c r="H26" s="105">
        <f>'XS-XXL'!H26*2.54</f>
        <v>251.46</v>
      </c>
      <c r="I26" s="105">
        <f>'XS-XXL'!I26*2.54</f>
        <v>257.81</v>
      </c>
      <c r="J26" s="105">
        <f>'XS-XXL'!J26*2.54</f>
        <v>262.89</v>
      </c>
      <c r="K26" s="105">
        <f>'XS-XXL'!K26*2.54</f>
        <v>267.97</v>
      </c>
    </row>
    <row r="27" s="59" customFormat="1" ht="12" customHeight="1" spans="1:11">
      <c r="A27" s="108" t="s">
        <v>56</v>
      </c>
      <c r="B27" s="108"/>
      <c r="C27" s="108"/>
      <c r="D27" s="99"/>
      <c r="E27" s="100"/>
      <c r="F27" s="101"/>
      <c r="G27" s="102"/>
      <c r="H27" s="103"/>
      <c r="I27" s="101"/>
      <c r="J27" s="102"/>
      <c r="K27" s="103"/>
    </row>
    <row r="28" s="59" customFormat="1" ht="16" customHeight="1" spans="1:11">
      <c r="A28" s="109" t="s">
        <v>57</v>
      </c>
      <c r="B28" s="109"/>
      <c r="C28" s="110" t="s">
        <v>58</v>
      </c>
      <c r="D28" s="94">
        <v>44930</v>
      </c>
      <c r="E28" s="91"/>
      <c r="F28" s="92">
        <f>'XS-XXL'!F28*2.54</f>
        <v>26.035</v>
      </c>
      <c r="G28" s="92">
        <f>'XS-XXL'!G28*2.54</f>
        <v>26.67</v>
      </c>
      <c r="H28" s="92">
        <f>'XS-XXL'!H28*2.54</f>
        <v>27.305</v>
      </c>
      <c r="I28" s="92">
        <f>'XS-XXL'!I28*2.54</f>
        <v>27.94</v>
      </c>
      <c r="J28" s="92">
        <f>'XS-XXL'!J28*2.54</f>
        <v>27.94</v>
      </c>
      <c r="K28" s="92">
        <f>'XS-XXL'!K28*2.54</f>
        <v>27.94</v>
      </c>
    </row>
    <row r="29" s="59" customFormat="1" ht="16" customHeight="1" spans="1:11">
      <c r="A29" s="109" t="s">
        <v>59</v>
      </c>
      <c r="B29" s="109"/>
      <c r="C29" s="110" t="s">
        <v>60</v>
      </c>
      <c r="D29" s="111">
        <v>0.125</v>
      </c>
      <c r="E29" s="91"/>
      <c r="F29" s="92">
        <f>'XS-XXL'!F29*2.54</f>
        <v>72.39</v>
      </c>
      <c r="G29" s="92">
        <f>'XS-XXL'!G29*2.54</f>
        <v>74.93</v>
      </c>
      <c r="H29" s="92">
        <f>'XS-XXL'!H29*2.54</f>
        <v>77.47</v>
      </c>
      <c r="I29" s="92">
        <f>'XS-XXL'!I29*2.54</f>
        <v>80.01</v>
      </c>
      <c r="J29" s="92">
        <f>'XS-XXL'!J29*2.54</f>
        <v>82.55</v>
      </c>
      <c r="K29" s="92">
        <f>'XS-XXL'!K29*2.54</f>
        <v>85.09</v>
      </c>
    </row>
    <row r="30" s="59" customFormat="1" ht="13" customHeight="1" spans="1:11">
      <c r="A30" s="112" t="s">
        <v>61</v>
      </c>
      <c r="B30" s="112"/>
      <c r="C30" s="113"/>
      <c r="D30" s="99"/>
      <c r="E30" s="100"/>
      <c r="F30" s="101"/>
      <c r="G30" s="102"/>
      <c r="H30" s="103"/>
      <c r="I30" s="101"/>
      <c r="J30" s="102"/>
      <c r="K30" s="103"/>
    </row>
    <row r="31" s="59" customFormat="1" ht="16" customHeight="1" spans="1:11">
      <c r="A31" s="109" t="s">
        <v>62</v>
      </c>
      <c r="B31" s="109"/>
      <c r="C31" s="110" t="s">
        <v>63</v>
      </c>
      <c r="D31" s="94">
        <v>44930</v>
      </c>
      <c r="E31" s="91"/>
      <c r="F31" s="105">
        <f>'XS-XXL'!F31*2.54</f>
        <v>18.0975</v>
      </c>
      <c r="G31" s="105">
        <f>'XS-XXL'!G31*2.54</f>
        <v>18.415</v>
      </c>
      <c r="H31" s="105">
        <f>'XS-XXL'!H31*2.54</f>
        <v>18.7325</v>
      </c>
      <c r="I31" s="105">
        <f>'XS-XXL'!I31*2.54</f>
        <v>19.05</v>
      </c>
      <c r="J31" s="105">
        <f>'XS-XXL'!J31*2.54</f>
        <v>19.3675</v>
      </c>
      <c r="K31" s="105">
        <f>'XS-XXL'!K31*2.54</f>
        <v>19.685</v>
      </c>
    </row>
    <row r="32" s="59" customFormat="1" ht="22" customHeight="1" spans="1:11">
      <c r="A32" s="109" t="s">
        <v>64</v>
      </c>
      <c r="B32" s="109"/>
      <c r="C32" s="104" t="s">
        <v>65</v>
      </c>
      <c r="D32" s="94">
        <v>44930</v>
      </c>
      <c r="E32" s="91"/>
      <c r="F32" s="105">
        <f>'XS-XXL'!F32*2.54</f>
        <v>19.685</v>
      </c>
      <c r="G32" s="105">
        <f>'XS-XXL'!G32*2.54</f>
        <v>20.32</v>
      </c>
      <c r="H32" s="105">
        <f>'XS-XXL'!H32*2.54</f>
        <v>20.955</v>
      </c>
      <c r="I32" s="105">
        <f>'XS-XXL'!I32*2.54</f>
        <v>21.59</v>
      </c>
      <c r="J32" s="105">
        <f>'XS-XXL'!J32*2.54</f>
        <v>22.225</v>
      </c>
      <c r="K32" s="105">
        <f>'XS-XXL'!K32*2.54</f>
        <v>22.86</v>
      </c>
    </row>
    <row r="33" s="59" customFormat="1" ht="23" customHeight="1" spans="1:11">
      <c r="A33" s="109" t="s">
        <v>66</v>
      </c>
      <c r="B33" s="109"/>
      <c r="C33" s="104" t="s">
        <v>67</v>
      </c>
      <c r="D33" s="94"/>
      <c r="E33" s="91"/>
      <c r="F33" s="105">
        <f>'XS-XXL'!F33*2.54</f>
        <v>35.2425</v>
      </c>
      <c r="G33" s="105">
        <f>'XS-XXL'!G33*2.54</f>
        <v>36.195</v>
      </c>
      <c r="H33" s="105">
        <f>'XS-XXL'!H33*2.54</f>
        <v>37.1475</v>
      </c>
      <c r="I33" s="105">
        <f>'XS-XXL'!I33*2.54</f>
        <v>38.1</v>
      </c>
      <c r="J33" s="105">
        <f>'XS-XXL'!J33*2.54</f>
        <v>39.0525</v>
      </c>
      <c r="K33" s="105">
        <f>'XS-XXL'!K33*2.54</f>
        <v>40.005</v>
      </c>
    </row>
    <row r="34" s="59" customFormat="1" ht="15" customHeight="1" spans="1:11">
      <c r="A34" s="109" t="s">
        <v>68</v>
      </c>
      <c r="B34" s="109"/>
      <c r="C34" s="104" t="s">
        <v>69</v>
      </c>
      <c r="D34" s="94">
        <v>44930</v>
      </c>
      <c r="E34" s="91"/>
      <c r="F34" s="105">
        <f>'XS-XXL'!F34*2.54</f>
        <v>2.8575</v>
      </c>
      <c r="G34" s="105">
        <f>'XS-XXL'!G34*2.54</f>
        <v>2.8575</v>
      </c>
      <c r="H34" s="105">
        <f>'XS-XXL'!H34*2.54</f>
        <v>2.8575</v>
      </c>
      <c r="I34" s="105">
        <f>'XS-XXL'!I34*2.54</f>
        <v>2.8575</v>
      </c>
      <c r="J34" s="105">
        <f>'XS-XXL'!J34*2.54</f>
        <v>2.8575</v>
      </c>
      <c r="K34" s="105">
        <f>'XS-XXL'!K34*2.54</f>
        <v>2.8575</v>
      </c>
    </row>
    <row r="35" s="59" customFormat="1" ht="13" customHeight="1" spans="1:11">
      <c r="A35" s="112" t="s">
        <v>70</v>
      </c>
      <c r="B35" s="112"/>
      <c r="C35" s="113"/>
      <c r="D35" s="99"/>
      <c r="E35" s="100"/>
      <c r="F35" s="101"/>
      <c r="G35" s="102"/>
      <c r="H35" s="103"/>
      <c r="I35" s="101"/>
      <c r="J35" s="102"/>
      <c r="K35" s="103"/>
    </row>
    <row r="36" s="59" customFormat="1" ht="13.8" customHeight="1" spans="1:11">
      <c r="A36" s="114" t="s">
        <v>71</v>
      </c>
      <c r="B36" s="114"/>
      <c r="C36" s="110" t="s">
        <v>72</v>
      </c>
      <c r="D36" s="94">
        <v>44930</v>
      </c>
      <c r="E36" s="91"/>
      <c r="F36" s="92">
        <f>'XS-XXL'!F36*2.54</f>
        <v>78.105</v>
      </c>
      <c r="G36" s="92">
        <f>'XS-XXL'!G36*2.54</f>
        <v>78.74</v>
      </c>
      <c r="H36" s="92">
        <f>'XS-XXL'!H36*2.54</f>
        <v>79.375</v>
      </c>
      <c r="I36" s="92">
        <f>'XS-XXL'!I36*2.54</f>
        <v>80.01</v>
      </c>
      <c r="J36" s="92">
        <f>'XS-XXL'!J36*2.54</f>
        <v>80.01</v>
      </c>
      <c r="K36" s="92">
        <f>'XS-XXL'!K36*2.54</f>
        <v>80.01</v>
      </c>
    </row>
    <row r="37" s="59" customFormat="1" ht="13.8" customHeight="1" spans="1:11">
      <c r="A37" s="114" t="s">
        <v>73</v>
      </c>
      <c r="B37" s="114"/>
      <c r="C37" s="110" t="s">
        <v>74</v>
      </c>
      <c r="D37" s="94">
        <v>44930</v>
      </c>
      <c r="E37" s="91"/>
      <c r="F37" s="92">
        <f>'XS-XXL'!F37*2.54</f>
        <v>51.435</v>
      </c>
      <c r="G37" s="92">
        <f>'XS-XXL'!G37*2.54</f>
        <v>52.07</v>
      </c>
      <c r="H37" s="92">
        <f>'XS-XXL'!H37*2.54</f>
        <v>52.705</v>
      </c>
      <c r="I37" s="92">
        <f>'XS-XXL'!I37*2.54</f>
        <v>53.34</v>
      </c>
      <c r="J37" s="92">
        <f>'XS-XXL'!J37*2.54</f>
        <v>53.34</v>
      </c>
      <c r="K37" s="92">
        <f>'XS-XXL'!K37*2.54</f>
        <v>53.34</v>
      </c>
    </row>
    <row r="38" s="59" customFormat="1" ht="13.8" customHeight="1" spans="1:11">
      <c r="A38" s="114" t="s">
        <v>75</v>
      </c>
      <c r="B38" s="114"/>
      <c r="C38" s="110" t="s">
        <v>76</v>
      </c>
      <c r="D38" s="94">
        <v>45299</v>
      </c>
      <c r="E38" s="91"/>
      <c r="F38" s="92">
        <f>'XS-XXL'!F38*2.54</f>
        <v>0.3175</v>
      </c>
      <c r="G38" s="92">
        <f>'XS-XXL'!G38*2.54</f>
        <v>0.3175</v>
      </c>
      <c r="H38" s="92">
        <f>'XS-XXL'!H38*2.54</f>
        <v>0.3175</v>
      </c>
      <c r="I38" s="92">
        <f>'XS-XXL'!I38*2.54</f>
        <v>0.3175</v>
      </c>
      <c r="J38" s="92">
        <f>'XS-XXL'!J38*2.54</f>
        <v>0.3175</v>
      </c>
      <c r="K38" s="92">
        <f>'XS-XXL'!K38*2.54</f>
        <v>0.3175</v>
      </c>
    </row>
    <row r="39" s="59" customFormat="1" ht="13.8" customHeight="1" spans="1:11">
      <c r="A39" s="115" t="s">
        <v>77</v>
      </c>
      <c r="B39" s="115"/>
      <c r="C39" s="116" t="s">
        <v>78</v>
      </c>
      <c r="D39" s="94">
        <v>44930</v>
      </c>
      <c r="E39" s="91"/>
      <c r="F39" s="92">
        <f>'XS-XXL'!F39*2.54</f>
        <v>2.54</v>
      </c>
      <c r="G39" s="92">
        <f>'XS-XXL'!G39*2.54</f>
        <v>2.54</v>
      </c>
      <c r="H39" s="92">
        <f>'XS-XXL'!H39*2.54</f>
        <v>2.54</v>
      </c>
      <c r="I39" s="92">
        <f>'XS-XXL'!I39*2.54</f>
        <v>2.54</v>
      </c>
      <c r="J39" s="92">
        <f>'XS-XXL'!J39*2.54</f>
        <v>2.54</v>
      </c>
      <c r="K39" s="92">
        <f>'XS-XXL'!K39*2.54</f>
        <v>2.54</v>
      </c>
    </row>
  </sheetData>
  <mergeCells count="59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C14"/>
    <mergeCell ref="D14:F14"/>
    <mergeCell ref="G14:I14"/>
    <mergeCell ref="J14:K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C27"/>
    <mergeCell ref="D27:F27"/>
    <mergeCell ref="G27:I27"/>
    <mergeCell ref="J27:K27"/>
    <mergeCell ref="A28:B28"/>
    <mergeCell ref="A29:B29"/>
    <mergeCell ref="D30:F30"/>
    <mergeCell ref="G30:I30"/>
    <mergeCell ref="J30:K30"/>
    <mergeCell ref="A31:B31"/>
    <mergeCell ref="A32:B32"/>
    <mergeCell ref="A33:B33"/>
    <mergeCell ref="A34:B34"/>
    <mergeCell ref="D35:F35"/>
    <mergeCell ref="G35:I35"/>
    <mergeCell ref="J35:K35"/>
    <mergeCell ref="A36:B36"/>
    <mergeCell ref="A37:B37"/>
    <mergeCell ref="A38:B38"/>
    <mergeCell ref="A39:B39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K31:K34">
    <cfRule type="notContainsBlanks" dxfId="0" priority="12">
      <formula>LEN(TRIM(K31))&gt;0</formula>
    </cfRule>
  </conditionalFormatting>
  <conditionalFormatting sqref="H8:K13 H31:J34">
    <cfRule type="notContainsBlanks" dxfId="0" priority="11">
      <formula>LEN(TRIM(H8))&gt;0</formula>
    </cfRule>
  </conditionalFormatting>
  <conditionalFormatting sqref="H15:K26">
    <cfRule type="notContainsBlanks" dxfId="0" priority="9">
      <formula>LEN(TRIM(H15))&gt;0</formula>
    </cfRule>
  </conditionalFormatting>
  <conditionalFormatting sqref="H28:K29">
    <cfRule type="notContainsBlanks" dxfId="0" priority="15">
      <formula>LEN(TRIM(H28))&gt;0</formula>
    </cfRule>
  </conditionalFormatting>
  <conditionalFormatting sqref="H36:K39">
    <cfRule type="notContainsBlanks" dxfId="0" priority="7">
      <formula>LEN(TRIM(H36))&gt;0</formula>
    </cfRule>
  </conditionalFormatting>
  <pageMargins left="0.7" right="0.7" top="0.75" bottom="0.75" header="0.3" footer="0.3"/>
  <pageSetup paperSize="9" scale="6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view="pageBreakPreview" zoomScaleNormal="100" topLeftCell="A16" workbookViewId="0">
      <selection activeCell="E10" sqref="E10"/>
    </sheetView>
  </sheetViews>
  <sheetFormatPr defaultColWidth="9" defaultRowHeight="12.75" outlineLevelCol="7"/>
  <cols>
    <col min="1" max="1" width="16.3362831858407" style="1" customWidth="1"/>
    <col min="2" max="2" width="30.9823008849558" style="1" customWidth="1"/>
    <col min="3" max="3" width="51.4867256637168" style="1" customWidth="1"/>
    <col min="4" max="4" width="11.6637168141593" style="1" customWidth="1"/>
    <col min="5" max="5" width="15.6194690265487" style="3" customWidth="1"/>
    <col min="6" max="6" width="15.8053097345133" style="1" customWidth="1"/>
    <col min="7" max="7" width="15.0530973451327" style="1" customWidth="1"/>
    <col min="8" max="8" width="17.5044247787611" style="1" customWidth="1"/>
    <col min="9" max="16384" width="9" style="1"/>
  </cols>
  <sheetData>
    <row r="1" s="1" customFormat="1" ht="23.25" spans="1:8">
      <c r="A1" s="4"/>
      <c r="B1" s="5"/>
      <c r="C1" s="5"/>
      <c r="D1" s="5"/>
      <c r="E1" s="5"/>
      <c r="F1" s="5"/>
      <c r="G1" s="5"/>
      <c r="H1" s="5"/>
    </row>
    <row r="2" s="1" customFormat="1" ht="13.1" spans="1:8">
      <c r="A2" s="6" t="s">
        <v>0</v>
      </c>
      <c r="B2" s="7" t="s">
        <v>1</v>
      </c>
      <c r="C2" s="6" t="s">
        <v>2</v>
      </c>
      <c r="D2" s="8" t="s">
        <v>79</v>
      </c>
      <c r="E2" s="8"/>
      <c r="F2" s="9"/>
      <c r="G2" s="10"/>
      <c r="H2" s="11"/>
    </row>
    <row r="3" s="1" customFormat="1" ht="13.1" spans="1:8">
      <c r="A3" s="6" t="s">
        <v>4</v>
      </c>
      <c r="B3" s="7" t="str">
        <f>'[2]Style Summary Cover Page'!B4</f>
        <v>FALL 24</v>
      </c>
      <c r="C3" s="6" t="s">
        <v>5</v>
      </c>
      <c r="D3" s="8" t="s">
        <v>6</v>
      </c>
      <c r="E3" s="8"/>
      <c r="F3" s="11"/>
      <c r="G3" s="11"/>
      <c r="H3" s="11"/>
    </row>
    <row r="4" s="1" customFormat="1" ht="13.1" spans="1:8">
      <c r="A4" s="6" t="s">
        <v>7</v>
      </c>
      <c r="B4" s="7" t="str">
        <f>'[2]Style Summary Cover Page'!B5</f>
        <v>FALL 24</v>
      </c>
      <c r="C4" s="6" t="s">
        <v>8</v>
      </c>
      <c r="D4" s="8" t="s">
        <v>80</v>
      </c>
      <c r="E4" s="8"/>
      <c r="F4" s="11"/>
      <c r="G4" s="11"/>
      <c r="H4" s="11"/>
    </row>
    <row r="5" s="1" customFormat="1" spans="1:8">
      <c r="A5" s="12" t="s">
        <v>10</v>
      </c>
      <c r="B5" s="13"/>
      <c r="C5" s="14"/>
      <c r="D5" s="15" t="s">
        <v>11</v>
      </c>
      <c r="E5" s="16" t="s">
        <v>81</v>
      </c>
      <c r="F5" s="17" t="s">
        <v>80</v>
      </c>
      <c r="G5" s="18" t="s">
        <v>82</v>
      </c>
      <c r="H5" s="19" t="s">
        <v>83</v>
      </c>
    </row>
    <row r="6" s="1" customFormat="1" ht="13.2" customHeight="1" spans="1:8">
      <c r="A6" s="20"/>
      <c r="B6" s="21"/>
      <c r="C6" s="22"/>
      <c r="D6" s="15"/>
      <c r="E6" s="16"/>
      <c r="F6" s="17"/>
      <c r="G6" s="18"/>
      <c r="H6" s="19"/>
    </row>
    <row r="7" s="1" customFormat="1" spans="1:8">
      <c r="A7" s="20"/>
      <c r="B7" s="21"/>
      <c r="C7" s="22"/>
      <c r="D7" s="23"/>
      <c r="E7" s="24"/>
      <c r="F7" s="25"/>
      <c r="G7" s="26"/>
      <c r="H7" s="27"/>
    </row>
    <row r="8" s="1" customFormat="1" ht="13.1" spans="1:8">
      <c r="A8" s="28" t="s">
        <v>84</v>
      </c>
      <c r="B8" s="28"/>
      <c r="C8" s="28"/>
      <c r="D8" s="28"/>
      <c r="E8" s="28"/>
      <c r="F8" s="28"/>
      <c r="G8" s="28"/>
      <c r="H8" s="28"/>
    </row>
    <row r="9" s="2" customFormat="1" ht="37" customHeight="1" spans="1:8">
      <c r="A9" s="29" t="s">
        <v>19</v>
      </c>
      <c r="B9" s="29"/>
      <c r="C9" s="30" t="s">
        <v>85</v>
      </c>
      <c r="D9" s="31">
        <v>0.25</v>
      </c>
      <c r="E9" s="46">
        <f t="shared" ref="E9:E14" si="0">F9-0.25</f>
        <v>16.75</v>
      </c>
      <c r="F9" s="47">
        <v>17</v>
      </c>
      <c r="G9" s="48">
        <f t="shared" ref="G9:G14" si="1">SUM(F9+0.25)</f>
        <v>17.25</v>
      </c>
      <c r="H9" s="48">
        <f t="shared" ref="H9:H14" si="2">SUM(G9+0.25)</f>
        <v>17.5</v>
      </c>
    </row>
    <row r="10" s="2" customFormat="1" ht="33" customHeight="1" spans="1:8">
      <c r="A10" s="29" t="s">
        <v>21</v>
      </c>
      <c r="B10" s="29"/>
      <c r="C10" s="30" t="s">
        <v>86</v>
      </c>
      <c r="D10" s="31">
        <v>0.25</v>
      </c>
      <c r="E10" s="46">
        <f t="shared" si="0"/>
        <v>15.75</v>
      </c>
      <c r="F10" s="47">
        <v>16</v>
      </c>
      <c r="G10" s="48">
        <f t="shared" si="1"/>
        <v>16.25</v>
      </c>
      <c r="H10" s="48">
        <f t="shared" si="2"/>
        <v>16.5</v>
      </c>
    </row>
    <row r="11" s="2" customFormat="1" ht="21" customHeight="1" spans="1:8">
      <c r="A11" s="29" t="s">
        <v>23</v>
      </c>
      <c r="B11" s="29"/>
      <c r="C11" s="33" t="s">
        <v>24</v>
      </c>
      <c r="D11" s="31">
        <v>0.125</v>
      </c>
      <c r="E11" s="49">
        <f>SUM(F11-0)</f>
        <v>2</v>
      </c>
      <c r="F11" s="50">
        <v>2</v>
      </c>
      <c r="G11" s="49">
        <f>SUM(F11+0)</f>
        <v>2</v>
      </c>
      <c r="H11" s="49">
        <f>SUM(G11+0)</f>
        <v>2</v>
      </c>
    </row>
    <row r="12" s="2" customFormat="1" ht="34" customHeight="1" spans="1:8">
      <c r="A12" s="29" t="s">
        <v>87</v>
      </c>
      <c r="B12" s="29"/>
      <c r="C12" s="30" t="s">
        <v>26</v>
      </c>
      <c r="D12" s="31">
        <v>0.5</v>
      </c>
      <c r="E12" s="46">
        <f t="shared" si="0"/>
        <v>44.25</v>
      </c>
      <c r="F12" s="47">
        <v>44.5</v>
      </c>
      <c r="G12" s="48">
        <f t="shared" si="1"/>
        <v>44.75</v>
      </c>
      <c r="H12" s="48">
        <f t="shared" si="2"/>
        <v>45</v>
      </c>
    </row>
    <row r="13" s="2" customFormat="1" ht="31" customHeight="1" spans="1:8">
      <c r="A13" s="29" t="s">
        <v>27</v>
      </c>
      <c r="B13" s="29"/>
      <c r="C13" s="30" t="s">
        <v>28</v>
      </c>
      <c r="D13" s="31">
        <v>0.5</v>
      </c>
      <c r="E13" s="46">
        <f t="shared" si="0"/>
        <v>42.25</v>
      </c>
      <c r="F13" s="47">
        <v>42.5</v>
      </c>
      <c r="G13" s="48">
        <f t="shared" si="1"/>
        <v>42.75</v>
      </c>
      <c r="H13" s="48">
        <f t="shared" si="2"/>
        <v>43</v>
      </c>
    </row>
    <row r="14" s="2" customFormat="1" ht="27" customHeight="1" spans="1:8">
      <c r="A14" s="29" t="s">
        <v>29</v>
      </c>
      <c r="B14" s="29"/>
      <c r="C14" s="30" t="s">
        <v>30</v>
      </c>
      <c r="D14" s="31">
        <v>0.5</v>
      </c>
      <c r="E14" s="46">
        <f t="shared" si="0"/>
        <v>44.25</v>
      </c>
      <c r="F14" s="47">
        <v>44.5</v>
      </c>
      <c r="G14" s="48">
        <f t="shared" si="1"/>
        <v>44.75</v>
      </c>
      <c r="H14" s="48">
        <f t="shared" si="2"/>
        <v>45</v>
      </c>
    </row>
    <row r="15" s="2" customFormat="1" ht="16" customHeight="1" spans="1:8">
      <c r="A15" s="34" t="s">
        <v>88</v>
      </c>
      <c r="B15" s="34"/>
      <c r="C15" s="35"/>
      <c r="D15" s="36"/>
      <c r="E15" s="36"/>
      <c r="F15" s="36"/>
      <c r="G15" s="36"/>
      <c r="H15" s="36"/>
    </row>
    <row r="16" s="2" customFormat="1" ht="22" customHeight="1" spans="1:8">
      <c r="A16" s="29" t="s">
        <v>32</v>
      </c>
      <c r="B16" s="29"/>
      <c r="C16" s="30" t="s">
        <v>33</v>
      </c>
      <c r="D16" s="38">
        <v>0.125</v>
      </c>
      <c r="E16" s="48">
        <f t="shared" ref="E16:E21" si="3">SUM(F16-0.5)</f>
        <v>15</v>
      </c>
      <c r="F16" s="50">
        <v>15.5</v>
      </c>
      <c r="G16" s="48">
        <f t="shared" ref="G16:G21" si="4">SUM(F16+0.5)</f>
        <v>16</v>
      </c>
      <c r="H16" s="48">
        <f t="shared" ref="H16:H21" si="5">SUM(G16+0.5)</f>
        <v>16.5</v>
      </c>
    </row>
    <row r="17" s="2" customFormat="1" ht="22" customHeight="1" spans="1:8">
      <c r="A17" s="29" t="s">
        <v>34</v>
      </c>
      <c r="B17" s="29"/>
      <c r="C17" s="30" t="s">
        <v>35</v>
      </c>
      <c r="D17" s="38">
        <v>0.125</v>
      </c>
      <c r="E17" s="51">
        <v>1</v>
      </c>
      <c r="F17" s="52">
        <v>1</v>
      </c>
      <c r="G17" s="53">
        <v>1</v>
      </c>
      <c r="H17" s="53">
        <v>1</v>
      </c>
    </row>
    <row r="18" s="2" customFormat="1" ht="22" customHeight="1" spans="1:8">
      <c r="A18" s="29" t="s">
        <v>36</v>
      </c>
      <c r="B18" s="29"/>
      <c r="C18" s="30" t="s">
        <v>37</v>
      </c>
      <c r="D18" s="38">
        <v>0.125</v>
      </c>
      <c r="E18" s="54">
        <f t="shared" ref="E18:H18" si="6">D18</f>
        <v>0.125</v>
      </c>
      <c r="F18" s="50">
        <v>0.625</v>
      </c>
      <c r="G18" s="54">
        <f t="shared" si="6"/>
        <v>0.625</v>
      </c>
      <c r="H18" s="54">
        <f t="shared" si="6"/>
        <v>0.625</v>
      </c>
    </row>
    <row r="19" s="2" customFormat="1" ht="22" customHeight="1" spans="1:8">
      <c r="A19" s="29" t="s">
        <v>38</v>
      </c>
      <c r="B19" s="29"/>
      <c r="C19" s="30" t="s">
        <v>39</v>
      </c>
      <c r="D19" s="38">
        <v>0.125</v>
      </c>
      <c r="E19" s="53">
        <f>F19-0.25</f>
        <v>9.875</v>
      </c>
      <c r="F19" s="52">
        <v>10.125</v>
      </c>
      <c r="G19" s="53">
        <f>F19+0.25</f>
        <v>10.375</v>
      </c>
      <c r="H19" s="53">
        <f>G19+0.25</f>
        <v>10.625</v>
      </c>
    </row>
    <row r="20" s="2" customFormat="1" ht="22" customHeight="1" spans="1:8">
      <c r="A20" s="29" t="s">
        <v>40</v>
      </c>
      <c r="B20" s="29"/>
      <c r="C20" s="30" t="s">
        <v>89</v>
      </c>
      <c r="D20" s="38">
        <v>0.25</v>
      </c>
      <c r="E20" s="48">
        <f t="shared" si="3"/>
        <v>14.5</v>
      </c>
      <c r="F20" s="50">
        <v>15</v>
      </c>
      <c r="G20" s="48">
        <f t="shared" si="4"/>
        <v>15.5</v>
      </c>
      <c r="H20" s="48">
        <f t="shared" si="5"/>
        <v>16</v>
      </c>
    </row>
    <row r="21" s="2" customFormat="1" ht="22" customHeight="1" spans="1:8">
      <c r="A21" s="29" t="s">
        <v>42</v>
      </c>
      <c r="B21" s="29"/>
      <c r="C21" s="30" t="s">
        <v>90</v>
      </c>
      <c r="D21" s="38">
        <v>0.25</v>
      </c>
      <c r="E21" s="48">
        <f t="shared" si="3"/>
        <v>14.5</v>
      </c>
      <c r="F21" s="50">
        <v>15</v>
      </c>
      <c r="G21" s="48">
        <f t="shared" si="4"/>
        <v>15.5</v>
      </c>
      <c r="H21" s="48">
        <f t="shared" si="5"/>
        <v>16</v>
      </c>
    </row>
    <row r="22" s="2" customFormat="1" ht="26" customHeight="1" spans="1:8">
      <c r="A22" s="29" t="s">
        <v>44</v>
      </c>
      <c r="B22" s="29"/>
      <c r="C22" s="30" t="s">
        <v>91</v>
      </c>
      <c r="D22" s="31">
        <v>0.5</v>
      </c>
      <c r="E22" s="46">
        <f t="shared" ref="E22:E27" si="7">F22-2</f>
        <v>41</v>
      </c>
      <c r="F22" s="47">
        <v>43</v>
      </c>
      <c r="G22" s="49">
        <f t="shared" ref="G22:G27" si="8">SUM(F22+2.5)</f>
        <v>45.5</v>
      </c>
      <c r="H22" s="49">
        <f t="shared" ref="H22:H27" si="9">SUM(G22+2.5)</f>
        <v>48</v>
      </c>
    </row>
    <row r="23" s="2" customFormat="1" ht="21" customHeight="1" spans="1:8">
      <c r="A23" s="29" t="s">
        <v>46</v>
      </c>
      <c r="B23" s="29"/>
      <c r="C23" s="30" t="s">
        <v>47</v>
      </c>
      <c r="D23" s="31">
        <v>0.5</v>
      </c>
      <c r="E23" s="46">
        <f t="shared" si="7"/>
        <v>40.5</v>
      </c>
      <c r="F23" s="47">
        <v>42.5</v>
      </c>
      <c r="G23" s="49">
        <f t="shared" si="8"/>
        <v>45</v>
      </c>
      <c r="H23" s="49">
        <f t="shared" si="9"/>
        <v>47.5</v>
      </c>
    </row>
    <row r="24" s="2" customFormat="1" ht="21" customHeight="1" spans="1:8">
      <c r="A24" s="29" t="s">
        <v>48</v>
      </c>
      <c r="B24" s="29"/>
      <c r="C24" s="30" t="s">
        <v>49</v>
      </c>
      <c r="D24" s="31">
        <v>0.5</v>
      </c>
      <c r="E24" s="46">
        <f t="shared" si="7"/>
        <v>40</v>
      </c>
      <c r="F24" s="47">
        <v>42</v>
      </c>
      <c r="G24" s="49">
        <f t="shared" si="8"/>
        <v>44.5</v>
      </c>
      <c r="H24" s="49">
        <f t="shared" si="9"/>
        <v>47</v>
      </c>
    </row>
    <row r="25" s="2" customFormat="1" ht="29" customHeight="1" spans="1:8">
      <c r="A25" s="29" t="s">
        <v>92</v>
      </c>
      <c r="B25" s="29"/>
      <c r="C25" s="30" t="s">
        <v>93</v>
      </c>
      <c r="D25" s="31">
        <v>0.5</v>
      </c>
      <c r="E25" s="46">
        <f t="shared" si="7"/>
        <v>51</v>
      </c>
      <c r="F25" s="47">
        <v>53</v>
      </c>
      <c r="G25" s="49">
        <f t="shared" si="8"/>
        <v>55.5</v>
      </c>
      <c r="H25" s="49">
        <f t="shared" si="9"/>
        <v>58</v>
      </c>
    </row>
    <row r="26" s="2" customFormat="1" ht="29" customHeight="1" spans="1:8">
      <c r="A26" s="29" t="s">
        <v>52</v>
      </c>
      <c r="B26" s="29"/>
      <c r="C26" s="30" t="s">
        <v>53</v>
      </c>
      <c r="D26" s="31">
        <v>0.5</v>
      </c>
      <c r="E26" s="46">
        <f t="shared" si="7"/>
        <v>105</v>
      </c>
      <c r="F26" s="47">
        <v>107</v>
      </c>
      <c r="G26" s="49">
        <f t="shared" si="8"/>
        <v>109.5</v>
      </c>
      <c r="H26" s="49">
        <f t="shared" si="9"/>
        <v>112</v>
      </c>
    </row>
    <row r="27" s="2" customFormat="1" ht="29" customHeight="1" spans="1:8">
      <c r="A27" s="29" t="s">
        <v>54</v>
      </c>
      <c r="B27" s="29"/>
      <c r="C27" s="30" t="s">
        <v>55</v>
      </c>
      <c r="D27" s="31">
        <v>0.5</v>
      </c>
      <c r="E27" s="46">
        <f t="shared" si="7"/>
        <v>105</v>
      </c>
      <c r="F27" s="47">
        <v>107</v>
      </c>
      <c r="G27" s="49">
        <f t="shared" si="8"/>
        <v>109.5</v>
      </c>
      <c r="H27" s="49">
        <f t="shared" si="9"/>
        <v>112</v>
      </c>
    </row>
    <row r="28" s="2" customFormat="1" ht="16" customHeight="1" spans="1:8">
      <c r="A28" s="40" t="s">
        <v>56</v>
      </c>
      <c r="B28" s="40"/>
      <c r="C28" s="41"/>
      <c r="D28" s="36"/>
      <c r="E28" s="36"/>
      <c r="F28" s="36"/>
      <c r="G28" s="36"/>
      <c r="H28" s="36"/>
    </row>
    <row r="29" s="2" customFormat="1" ht="21" customHeight="1" spans="1:8">
      <c r="A29" s="29" t="s">
        <v>57</v>
      </c>
      <c r="B29" s="29"/>
      <c r="C29" s="33" t="s">
        <v>58</v>
      </c>
      <c r="D29" s="38">
        <v>0.125</v>
      </c>
      <c r="E29" s="46">
        <f>F29-3/8</f>
        <v>10.625</v>
      </c>
      <c r="F29" s="47">
        <v>11</v>
      </c>
      <c r="G29" s="49">
        <f>F29+3/8</f>
        <v>11.375</v>
      </c>
      <c r="H29" s="49">
        <f>G29+3/8</f>
        <v>11.75</v>
      </c>
    </row>
    <row r="30" s="2" customFormat="1" ht="21" customHeight="1" spans="1:8">
      <c r="A30" s="29" t="s">
        <v>94</v>
      </c>
      <c r="B30" s="29"/>
      <c r="C30" s="33" t="s">
        <v>60</v>
      </c>
      <c r="D30" s="38">
        <v>0.25</v>
      </c>
      <c r="E30" s="55">
        <f>SUM(F30-1/2)</f>
        <v>15.5</v>
      </c>
      <c r="F30" s="47">
        <v>16</v>
      </c>
      <c r="G30" s="49">
        <f>SUM(F30+5/8)</f>
        <v>16.625</v>
      </c>
      <c r="H30" s="49">
        <f>SUM(G30+5/8)</f>
        <v>17.25</v>
      </c>
    </row>
    <row r="31" s="2" customFormat="1" ht="16" customHeight="1" spans="1:8">
      <c r="A31" s="34" t="s">
        <v>61</v>
      </c>
      <c r="B31" s="34"/>
      <c r="C31" s="42"/>
      <c r="D31" s="36"/>
      <c r="E31" s="36"/>
      <c r="F31" s="36"/>
      <c r="G31" s="36"/>
      <c r="H31" s="36"/>
    </row>
    <row r="32" s="2" customFormat="1" ht="20" customHeight="1" spans="1:8">
      <c r="A32" s="29" t="s">
        <v>62</v>
      </c>
      <c r="B32" s="29"/>
      <c r="C32" s="33" t="s">
        <v>63</v>
      </c>
      <c r="D32" s="38">
        <v>0.25</v>
      </c>
      <c r="E32" s="46">
        <f>F32-0.375</f>
        <v>9.625</v>
      </c>
      <c r="F32" s="47">
        <v>10</v>
      </c>
      <c r="G32" s="48">
        <f>SUM(F32+0.5)</f>
        <v>10.5</v>
      </c>
      <c r="H32" s="48">
        <f>SUM(G32+0.5)</f>
        <v>11</v>
      </c>
    </row>
    <row r="33" s="2" customFormat="1" ht="20" customHeight="1" spans="1:8">
      <c r="A33" s="29" t="s">
        <v>64</v>
      </c>
      <c r="B33" s="29"/>
      <c r="C33" s="30" t="s">
        <v>65</v>
      </c>
      <c r="D33" s="38">
        <v>0.125</v>
      </c>
      <c r="E33" s="46">
        <f>F33-0.125</f>
        <v>8.125</v>
      </c>
      <c r="F33" s="47">
        <v>8.25</v>
      </c>
      <c r="G33" s="49">
        <f>SUM(F33+1/8)</f>
        <v>8.375</v>
      </c>
      <c r="H33" s="49">
        <f>SUM(G33+1/8)</f>
        <v>8.5</v>
      </c>
    </row>
    <row r="34" s="2" customFormat="1" ht="20" customHeight="1" spans="1:8">
      <c r="A34" s="29" t="s">
        <v>68</v>
      </c>
      <c r="B34" s="29"/>
      <c r="C34" s="30" t="s">
        <v>69</v>
      </c>
      <c r="D34" s="38">
        <v>0.125</v>
      </c>
      <c r="E34" s="46">
        <f>F34-0.125</f>
        <v>0.875</v>
      </c>
      <c r="F34" s="50">
        <v>1</v>
      </c>
      <c r="G34" s="49">
        <f>SUM(F34+1/8)</f>
        <v>1.125</v>
      </c>
      <c r="H34" s="49">
        <f>SUM(G34+1/8)</f>
        <v>1.25</v>
      </c>
    </row>
    <row r="35" s="2" customFormat="1" ht="16" customHeight="1" spans="1:8">
      <c r="A35" s="34" t="s">
        <v>70</v>
      </c>
      <c r="B35" s="34"/>
      <c r="C35" s="42"/>
      <c r="D35" s="36"/>
      <c r="E35" s="36"/>
      <c r="F35" s="36"/>
      <c r="G35" s="36"/>
      <c r="H35" s="36"/>
    </row>
    <row r="36" s="2" customFormat="1" ht="22" customHeight="1" spans="1:8">
      <c r="A36" s="43" t="s">
        <v>71</v>
      </c>
      <c r="B36" s="43"/>
      <c r="C36" s="33" t="s">
        <v>72</v>
      </c>
      <c r="D36" s="44">
        <v>0.25</v>
      </c>
      <c r="E36" s="56">
        <f>F36</f>
        <v>30</v>
      </c>
      <c r="F36" s="57">
        <v>30</v>
      </c>
      <c r="G36" s="49">
        <f>SUM(F36+0)</f>
        <v>30</v>
      </c>
      <c r="H36" s="49">
        <f>SUM(G36+0)</f>
        <v>30</v>
      </c>
    </row>
    <row r="37" s="2" customFormat="1" ht="22" customHeight="1" spans="1:8">
      <c r="A37" s="43" t="s">
        <v>73</v>
      </c>
      <c r="B37" s="43"/>
      <c r="C37" s="33" t="s">
        <v>74</v>
      </c>
      <c r="D37" s="44">
        <v>0.25</v>
      </c>
      <c r="E37" s="56">
        <f>F37</f>
        <v>21.25</v>
      </c>
      <c r="F37" s="47">
        <v>21.25</v>
      </c>
      <c r="G37" s="49">
        <f>SUM(F37+0.5)</f>
        <v>21.75</v>
      </c>
      <c r="H37" s="54">
        <f>SUM(G37+0)</f>
        <v>21.75</v>
      </c>
    </row>
  </sheetData>
  <mergeCells count="37">
    <mergeCell ref="A1:H1"/>
    <mergeCell ref="D2:F2"/>
    <mergeCell ref="D3:F3"/>
    <mergeCell ref="D4:F4"/>
    <mergeCell ref="A8:H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2:B32"/>
    <mergeCell ref="A33:B33"/>
    <mergeCell ref="A34:B34"/>
    <mergeCell ref="A36:B36"/>
    <mergeCell ref="A37:B37"/>
    <mergeCell ref="D5:D7"/>
    <mergeCell ref="E5:E7"/>
    <mergeCell ref="F5:F7"/>
    <mergeCell ref="G5:G7"/>
    <mergeCell ref="H5:H7"/>
    <mergeCell ref="G2:H4"/>
    <mergeCell ref="A5:C7"/>
  </mergeCells>
  <conditionalFormatting sqref="E12">
    <cfRule type="notContainsBlanks" dxfId="0" priority="6">
      <formula>LEN(TRIM(E12))&gt;0</formula>
    </cfRule>
  </conditionalFormatting>
  <conditionalFormatting sqref="E13">
    <cfRule type="notContainsBlanks" dxfId="0" priority="5">
      <formula>LEN(TRIM(E13))&gt;0</formula>
    </cfRule>
  </conditionalFormatting>
  <conditionalFormatting sqref="E14">
    <cfRule type="notContainsBlanks" dxfId="0" priority="4">
      <formula>LEN(TRIM(E14))&gt;0</formula>
    </cfRule>
  </conditionalFormatting>
  <conditionalFormatting sqref="E29">
    <cfRule type="notContainsBlanks" dxfId="0" priority="1">
      <formula>LEN(TRIM(E29))&gt;0</formula>
    </cfRule>
  </conditionalFormatting>
  <conditionalFormatting sqref="H37">
    <cfRule type="notContainsBlanks" dxfId="0" priority="8">
      <formula>LEN(TRIM(H37))&gt;0</formula>
    </cfRule>
  </conditionalFormatting>
  <conditionalFormatting sqref="D9:D14">
    <cfRule type="notContainsBlanks" dxfId="0" priority="10">
      <formula>LEN(TRIM(D9))&gt;0</formula>
    </cfRule>
  </conditionalFormatting>
  <conditionalFormatting sqref="D22:D27">
    <cfRule type="notContainsBlanks" dxfId="0" priority="9">
      <formula>LEN(TRIM(D22))&gt;0</formula>
    </cfRule>
  </conditionalFormatting>
  <conditionalFormatting sqref="E9:E10">
    <cfRule type="notContainsBlanks" dxfId="0" priority="7">
      <formula>LEN(TRIM(E9))&gt;0</formula>
    </cfRule>
  </conditionalFormatting>
  <conditionalFormatting sqref="E22:E27">
    <cfRule type="notContainsBlanks" dxfId="0" priority="3">
      <formula>LEN(TRIM(E22))&gt;0</formula>
    </cfRule>
  </conditionalFormatting>
  <conditionalFormatting sqref="E32:E34">
    <cfRule type="notContainsBlanks" dxfId="0" priority="2">
      <formula>LEN(TRIM(E32))&gt;0</formula>
    </cfRule>
  </conditionalFormatting>
  <pageMargins left="0.75" right="0.75" top="1" bottom="1" header="0.5" footer="0.5"/>
  <pageSetup paperSize="9" scale="56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view="pageBreakPreview" zoomScaleNormal="100" topLeftCell="A17" workbookViewId="0">
      <selection activeCell="E36" sqref="E36:H37"/>
    </sheetView>
  </sheetViews>
  <sheetFormatPr defaultColWidth="9" defaultRowHeight="12.75" outlineLevelCol="7"/>
  <cols>
    <col min="1" max="1" width="16.3362831858407" style="1" customWidth="1"/>
    <col min="2" max="2" width="30.9823008849558" style="1" customWidth="1"/>
    <col min="3" max="3" width="51.4867256637168" style="1" customWidth="1"/>
    <col min="4" max="4" width="11.6637168141593" style="1" customWidth="1"/>
    <col min="5" max="5" width="15.6194690265487" style="3" customWidth="1"/>
    <col min="6" max="6" width="15.8053097345133" style="1" customWidth="1"/>
    <col min="7" max="7" width="15.0530973451327" style="1" customWidth="1"/>
    <col min="8" max="8" width="17.5044247787611" style="1" customWidth="1"/>
    <col min="9" max="16384" width="9" style="1"/>
  </cols>
  <sheetData>
    <row r="1" s="1" customFormat="1" ht="23.25" spans="1:8">
      <c r="A1" s="4"/>
      <c r="B1" s="5"/>
      <c r="C1" s="5"/>
      <c r="D1" s="5"/>
      <c r="E1" s="5"/>
      <c r="F1" s="5"/>
      <c r="G1" s="5"/>
      <c r="H1" s="5"/>
    </row>
    <row r="2" s="1" customFormat="1" ht="13.1" spans="1:8">
      <c r="A2" s="6" t="s">
        <v>0</v>
      </c>
      <c r="B2" s="7" t="s">
        <v>1</v>
      </c>
      <c r="C2" s="6" t="s">
        <v>2</v>
      </c>
      <c r="D2" s="8" t="s">
        <v>79</v>
      </c>
      <c r="E2" s="8"/>
      <c r="F2" s="9"/>
      <c r="G2" s="10"/>
      <c r="H2" s="11"/>
    </row>
    <row r="3" s="1" customFormat="1" ht="13.1" spans="1:8">
      <c r="A3" s="6" t="s">
        <v>4</v>
      </c>
      <c r="B3" s="7" t="str">
        <f>'[2]Style Summary Cover Page'!B4</f>
        <v>FALL 24</v>
      </c>
      <c r="C3" s="6" t="s">
        <v>5</v>
      </c>
      <c r="D3" s="8" t="s">
        <v>6</v>
      </c>
      <c r="E3" s="8"/>
      <c r="F3" s="11"/>
      <c r="G3" s="11"/>
      <c r="H3" s="11"/>
    </row>
    <row r="4" s="1" customFormat="1" ht="13.1" spans="1:8">
      <c r="A4" s="6" t="s">
        <v>7</v>
      </c>
      <c r="B4" s="7" t="str">
        <f>'[2]Style Summary Cover Page'!B5</f>
        <v>FALL 24</v>
      </c>
      <c r="C4" s="6" t="s">
        <v>8</v>
      </c>
      <c r="D4" s="8" t="s">
        <v>80</v>
      </c>
      <c r="E4" s="8"/>
      <c r="F4" s="11"/>
      <c r="G4" s="11"/>
      <c r="H4" s="11"/>
    </row>
    <row r="5" s="1" customFormat="1" spans="1:8">
      <c r="A5" s="12" t="s">
        <v>10</v>
      </c>
      <c r="B5" s="13"/>
      <c r="C5" s="14"/>
      <c r="D5" s="15" t="s">
        <v>11</v>
      </c>
      <c r="E5" s="16" t="s">
        <v>81</v>
      </c>
      <c r="F5" s="17" t="s">
        <v>80</v>
      </c>
      <c r="G5" s="18" t="s">
        <v>82</v>
      </c>
      <c r="H5" s="19" t="s">
        <v>83</v>
      </c>
    </row>
    <row r="6" s="1" customFormat="1" ht="13.2" customHeight="1" spans="1:8">
      <c r="A6" s="20"/>
      <c r="B6" s="21"/>
      <c r="C6" s="22"/>
      <c r="D6" s="15"/>
      <c r="E6" s="16"/>
      <c r="F6" s="17"/>
      <c r="G6" s="18"/>
      <c r="H6" s="19"/>
    </row>
    <row r="7" s="1" customFormat="1" spans="1:8">
      <c r="A7" s="20"/>
      <c r="B7" s="21"/>
      <c r="C7" s="22"/>
      <c r="D7" s="23"/>
      <c r="E7" s="24"/>
      <c r="F7" s="25"/>
      <c r="G7" s="26"/>
      <c r="H7" s="27"/>
    </row>
    <row r="8" s="1" customFormat="1" ht="13.1" spans="1:8">
      <c r="A8" s="28" t="s">
        <v>84</v>
      </c>
      <c r="B8" s="28"/>
      <c r="C8" s="28"/>
      <c r="D8" s="28"/>
      <c r="E8" s="28"/>
      <c r="F8" s="28"/>
      <c r="G8" s="28"/>
      <c r="H8" s="28"/>
    </row>
    <row r="9" s="2" customFormat="1" ht="37" customHeight="1" spans="1:8">
      <c r="A9" s="29" t="s">
        <v>19</v>
      </c>
      <c r="B9" s="29"/>
      <c r="C9" s="30" t="s">
        <v>85</v>
      </c>
      <c r="D9" s="31">
        <v>0.25</v>
      </c>
      <c r="E9" s="32">
        <f>'1X-3X'!E9*2.54</f>
        <v>42.545</v>
      </c>
      <c r="F9" s="32">
        <f>'1X-3X'!F9*2.54</f>
        <v>43.18</v>
      </c>
      <c r="G9" s="32">
        <f>'1X-3X'!G9*2.54</f>
        <v>43.815</v>
      </c>
      <c r="H9" s="32">
        <f>'1X-3X'!H9*2.54</f>
        <v>44.45</v>
      </c>
    </row>
    <row r="10" s="2" customFormat="1" ht="33" customHeight="1" spans="1:8">
      <c r="A10" s="29" t="s">
        <v>21</v>
      </c>
      <c r="B10" s="29"/>
      <c r="C10" s="30" t="s">
        <v>86</v>
      </c>
      <c r="D10" s="31">
        <v>0.25</v>
      </c>
      <c r="E10" s="32">
        <f>'1X-3X'!E10*2.54</f>
        <v>40.005</v>
      </c>
      <c r="F10" s="32">
        <f>'1X-3X'!F10*2.54</f>
        <v>40.64</v>
      </c>
      <c r="G10" s="32">
        <f>'1X-3X'!G10*2.54</f>
        <v>41.275</v>
      </c>
      <c r="H10" s="32">
        <f>'1X-3X'!H10*2.54</f>
        <v>41.91</v>
      </c>
    </row>
    <row r="11" s="2" customFormat="1" ht="21" customHeight="1" spans="1:8">
      <c r="A11" s="29" t="s">
        <v>23</v>
      </c>
      <c r="B11" s="29"/>
      <c r="C11" s="33" t="s">
        <v>24</v>
      </c>
      <c r="D11" s="31">
        <v>0.125</v>
      </c>
      <c r="E11" s="32">
        <f>'1X-3X'!E11*2.54</f>
        <v>5.08</v>
      </c>
      <c r="F11" s="32">
        <f>'1X-3X'!F11*2.54</f>
        <v>5.08</v>
      </c>
      <c r="G11" s="32">
        <f>'1X-3X'!G11*2.54</f>
        <v>5.08</v>
      </c>
      <c r="H11" s="32">
        <f>'1X-3X'!H11*2.54</f>
        <v>5.08</v>
      </c>
    </row>
    <row r="12" s="2" customFormat="1" ht="34" customHeight="1" spans="1:8">
      <c r="A12" s="29" t="s">
        <v>87</v>
      </c>
      <c r="B12" s="29"/>
      <c r="C12" s="30" t="s">
        <v>26</v>
      </c>
      <c r="D12" s="31">
        <v>0.5</v>
      </c>
      <c r="E12" s="32">
        <f>'1X-3X'!E12*2.54</f>
        <v>112.395</v>
      </c>
      <c r="F12" s="32">
        <f>'1X-3X'!F12*2.54</f>
        <v>113.03</v>
      </c>
      <c r="G12" s="32">
        <f>'1X-3X'!G12*2.54</f>
        <v>113.665</v>
      </c>
      <c r="H12" s="32">
        <f>'1X-3X'!H12*2.54</f>
        <v>114.3</v>
      </c>
    </row>
    <row r="13" s="2" customFormat="1" ht="31" customHeight="1" spans="1:8">
      <c r="A13" s="29" t="s">
        <v>27</v>
      </c>
      <c r="B13" s="29"/>
      <c r="C13" s="30" t="s">
        <v>28</v>
      </c>
      <c r="D13" s="31">
        <v>0.5</v>
      </c>
      <c r="E13" s="32">
        <f>'1X-3X'!E13*2.54</f>
        <v>107.315</v>
      </c>
      <c r="F13" s="32">
        <f>'1X-3X'!F13*2.54</f>
        <v>107.95</v>
      </c>
      <c r="G13" s="32">
        <f>'1X-3X'!G13*2.54</f>
        <v>108.585</v>
      </c>
      <c r="H13" s="32">
        <f>'1X-3X'!H13*2.54</f>
        <v>109.22</v>
      </c>
    </row>
    <row r="14" s="2" customFormat="1" ht="27" customHeight="1" spans="1:8">
      <c r="A14" s="29" t="s">
        <v>29</v>
      </c>
      <c r="B14" s="29"/>
      <c r="C14" s="30" t="s">
        <v>30</v>
      </c>
      <c r="D14" s="31">
        <v>0.5</v>
      </c>
      <c r="E14" s="32">
        <f>'1X-3X'!E14*2.54</f>
        <v>112.395</v>
      </c>
      <c r="F14" s="32">
        <f>'1X-3X'!F14*2.54</f>
        <v>113.03</v>
      </c>
      <c r="G14" s="32">
        <f>'1X-3X'!G14*2.54</f>
        <v>113.665</v>
      </c>
      <c r="H14" s="32">
        <f>'1X-3X'!H14*2.54</f>
        <v>114.3</v>
      </c>
    </row>
    <row r="15" s="2" customFormat="1" ht="16" customHeight="1" spans="1:8">
      <c r="A15" s="34" t="s">
        <v>88</v>
      </c>
      <c r="B15" s="34"/>
      <c r="C15" s="35"/>
      <c r="D15" s="36"/>
      <c r="E15" s="37"/>
      <c r="F15" s="37"/>
      <c r="G15" s="37"/>
      <c r="H15" s="37"/>
    </row>
    <row r="16" s="2" customFormat="1" ht="22" customHeight="1" spans="1:8">
      <c r="A16" s="29" t="s">
        <v>32</v>
      </c>
      <c r="B16" s="29"/>
      <c r="C16" s="30" t="s">
        <v>33</v>
      </c>
      <c r="D16" s="38">
        <v>0.125</v>
      </c>
      <c r="E16" s="39">
        <f>'1X-3X'!E16*2.54</f>
        <v>38.1</v>
      </c>
      <c r="F16" s="39">
        <f>'1X-3X'!F16*2.54</f>
        <v>39.37</v>
      </c>
      <c r="G16" s="39">
        <f>'1X-3X'!G16*2.54</f>
        <v>40.64</v>
      </c>
      <c r="H16" s="39">
        <f>'1X-3X'!H16*2.54</f>
        <v>41.91</v>
      </c>
    </row>
    <row r="17" s="2" customFormat="1" ht="22" customHeight="1" spans="1:8">
      <c r="A17" s="29" t="s">
        <v>34</v>
      </c>
      <c r="B17" s="29"/>
      <c r="C17" s="30" t="s">
        <v>35</v>
      </c>
      <c r="D17" s="38">
        <v>0.125</v>
      </c>
      <c r="E17" s="39">
        <f>'1X-3X'!E17*2.54</f>
        <v>2.54</v>
      </c>
      <c r="F17" s="39">
        <f>'1X-3X'!F17*2.54</f>
        <v>2.54</v>
      </c>
      <c r="G17" s="39">
        <f>'1X-3X'!G17*2.54</f>
        <v>2.54</v>
      </c>
      <c r="H17" s="39">
        <f>'1X-3X'!H17*2.54</f>
        <v>2.54</v>
      </c>
    </row>
    <row r="18" s="2" customFormat="1" ht="22" customHeight="1" spans="1:8">
      <c r="A18" s="29" t="s">
        <v>36</v>
      </c>
      <c r="B18" s="29"/>
      <c r="C18" s="30" t="s">
        <v>37</v>
      </c>
      <c r="D18" s="38">
        <v>0.125</v>
      </c>
      <c r="E18" s="39">
        <f>'1X-3X'!E18*2.54</f>
        <v>0.3175</v>
      </c>
      <c r="F18" s="39">
        <f>'1X-3X'!F18*2.54</f>
        <v>1.5875</v>
      </c>
      <c r="G18" s="39">
        <f>'1X-3X'!G18*2.54</f>
        <v>1.5875</v>
      </c>
      <c r="H18" s="39">
        <f>'1X-3X'!H18*2.54</f>
        <v>1.5875</v>
      </c>
    </row>
    <row r="19" s="2" customFormat="1" ht="22" customHeight="1" spans="1:8">
      <c r="A19" s="29" t="s">
        <v>38</v>
      </c>
      <c r="B19" s="29"/>
      <c r="C19" s="30" t="s">
        <v>39</v>
      </c>
      <c r="D19" s="38">
        <v>0.125</v>
      </c>
      <c r="E19" s="39">
        <f>'1X-3X'!E19*2.54</f>
        <v>25.0825</v>
      </c>
      <c r="F19" s="39">
        <f>'1X-3X'!F19*2.54</f>
        <v>25.7175</v>
      </c>
      <c r="G19" s="39">
        <f>'1X-3X'!G19*2.54</f>
        <v>26.3525</v>
      </c>
      <c r="H19" s="39">
        <f>'1X-3X'!H19*2.54</f>
        <v>26.9875</v>
      </c>
    </row>
    <row r="20" s="2" customFormat="1" ht="22" customHeight="1" spans="1:8">
      <c r="A20" s="29" t="s">
        <v>40</v>
      </c>
      <c r="B20" s="29"/>
      <c r="C20" s="30" t="s">
        <v>89</v>
      </c>
      <c r="D20" s="38">
        <v>0.25</v>
      </c>
      <c r="E20" s="39">
        <f>'1X-3X'!E20*2.54</f>
        <v>36.83</v>
      </c>
      <c r="F20" s="39">
        <f>'1X-3X'!F20*2.54</f>
        <v>38.1</v>
      </c>
      <c r="G20" s="39">
        <f>'1X-3X'!G20*2.54</f>
        <v>39.37</v>
      </c>
      <c r="H20" s="39">
        <f>'1X-3X'!H20*2.54</f>
        <v>40.64</v>
      </c>
    </row>
    <row r="21" s="2" customFormat="1" ht="22" customHeight="1" spans="1:8">
      <c r="A21" s="29" t="s">
        <v>42</v>
      </c>
      <c r="B21" s="29"/>
      <c r="C21" s="30" t="s">
        <v>90</v>
      </c>
      <c r="D21" s="38">
        <v>0.25</v>
      </c>
      <c r="E21" s="39">
        <f>'1X-3X'!E21*2.54</f>
        <v>36.83</v>
      </c>
      <c r="F21" s="39">
        <f>'1X-3X'!F21*2.54</f>
        <v>38.1</v>
      </c>
      <c r="G21" s="39">
        <f>'1X-3X'!G21*2.54</f>
        <v>39.37</v>
      </c>
      <c r="H21" s="39">
        <f>'1X-3X'!H21*2.54</f>
        <v>40.64</v>
      </c>
    </row>
    <row r="22" s="2" customFormat="1" ht="26" customHeight="1" spans="1:8">
      <c r="A22" s="29" t="s">
        <v>44</v>
      </c>
      <c r="B22" s="29"/>
      <c r="C22" s="30" t="s">
        <v>91</v>
      </c>
      <c r="D22" s="31">
        <v>0.5</v>
      </c>
      <c r="E22" s="39">
        <f>'1X-3X'!E22*2.54</f>
        <v>104.14</v>
      </c>
      <c r="F22" s="39">
        <f>'1X-3X'!F22*2.54</f>
        <v>109.22</v>
      </c>
      <c r="G22" s="39">
        <f>'1X-3X'!G22*2.54</f>
        <v>115.57</v>
      </c>
      <c r="H22" s="39">
        <f>'1X-3X'!H22*2.54</f>
        <v>121.92</v>
      </c>
    </row>
    <row r="23" s="2" customFormat="1" ht="21" customHeight="1" spans="1:8">
      <c r="A23" s="29" t="s">
        <v>46</v>
      </c>
      <c r="B23" s="29"/>
      <c r="C23" s="30" t="s">
        <v>47</v>
      </c>
      <c r="D23" s="31">
        <v>0.5</v>
      </c>
      <c r="E23" s="39">
        <f>'1X-3X'!E23*2.54</f>
        <v>102.87</v>
      </c>
      <c r="F23" s="39">
        <f>'1X-3X'!F23*2.54</f>
        <v>107.95</v>
      </c>
      <c r="G23" s="39">
        <f>'1X-3X'!G23*2.54</f>
        <v>114.3</v>
      </c>
      <c r="H23" s="39">
        <f>'1X-3X'!H23*2.54</f>
        <v>120.65</v>
      </c>
    </row>
    <row r="24" s="2" customFormat="1" ht="21" customHeight="1" spans="1:8">
      <c r="A24" s="29" t="s">
        <v>48</v>
      </c>
      <c r="B24" s="29"/>
      <c r="C24" s="30" t="s">
        <v>49</v>
      </c>
      <c r="D24" s="31">
        <v>0.5</v>
      </c>
      <c r="E24" s="39">
        <f>'1X-3X'!E24*2.54</f>
        <v>101.6</v>
      </c>
      <c r="F24" s="39">
        <f>'1X-3X'!F24*2.54</f>
        <v>106.68</v>
      </c>
      <c r="G24" s="39">
        <f>'1X-3X'!G24*2.54</f>
        <v>113.03</v>
      </c>
      <c r="H24" s="39">
        <f>'1X-3X'!H24*2.54</f>
        <v>119.38</v>
      </c>
    </row>
    <row r="25" s="2" customFormat="1" ht="29" customHeight="1" spans="1:8">
      <c r="A25" s="29" t="s">
        <v>92</v>
      </c>
      <c r="B25" s="29"/>
      <c r="C25" s="30" t="s">
        <v>93</v>
      </c>
      <c r="D25" s="31">
        <v>0.5</v>
      </c>
      <c r="E25" s="39">
        <f>'1X-3X'!E25*2.54</f>
        <v>129.54</v>
      </c>
      <c r="F25" s="39">
        <f>'1X-3X'!F25*2.54</f>
        <v>134.62</v>
      </c>
      <c r="G25" s="39">
        <f>'1X-3X'!G25*2.54</f>
        <v>140.97</v>
      </c>
      <c r="H25" s="39">
        <f>'1X-3X'!H25*2.54</f>
        <v>147.32</v>
      </c>
    </row>
    <row r="26" s="2" customFormat="1" ht="29" customHeight="1" spans="1:8">
      <c r="A26" s="29" t="s">
        <v>52</v>
      </c>
      <c r="B26" s="29"/>
      <c r="C26" s="30" t="s">
        <v>53</v>
      </c>
      <c r="D26" s="31">
        <v>0.5</v>
      </c>
      <c r="E26" s="39">
        <f>'1X-3X'!E26*2.54</f>
        <v>266.7</v>
      </c>
      <c r="F26" s="39">
        <f>'1X-3X'!F26*2.54</f>
        <v>271.78</v>
      </c>
      <c r="G26" s="39">
        <f>'1X-3X'!G26*2.54</f>
        <v>278.13</v>
      </c>
      <c r="H26" s="39">
        <f>'1X-3X'!H26*2.54</f>
        <v>284.48</v>
      </c>
    </row>
    <row r="27" s="2" customFormat="1" ht="29" customHeight="1" spans="1:8">
      <c r="A27" s="29" t="s">
        <v>54</v>
      </c>
      <c r="B27" s="29"/>
      <c r="C27" s="30" t="s">
        <v>55</v>
      </c>
      <c r="D27" s="31">
        <v>0.5</v>
      </c>
      <c r="E27" s="39">
        <f>'1X-3X'!E27*2.54</f>
        <v>266.7</v>
      </c>
      <c r="F27" s="39">
        <f>'1X-3X'!F27*2.54</f>
        <v>271.78</v>
      </c>
      <c r="G27" s="39">
        <f>'1X-3X'!G27*2.54</f>
        <v>278.13</v>
      </c>
      <c r="H27" s="39">
        <f>'1X-3X'!H27*2.54</f>
        <v>284.48</v>
      </c>
    </row>
    <row r="28" s="2" customFormat="1" ht="16" customHeight="1" spans="1:8">
      <c r="A28" s="40" t="s">
        <v>56</v>
      </c>
      <c r="B28" s="40"/>
      <c r="C28" s="41"/>
      <c r="D28" s="36"/>
      <c r="E28" s="37"/>
      <c r="F28" s="37"/>
      <c r="G28" s="37"/>
      <c r="H28" s="37"/>
    </row>
    <row r="29" s="2" customFormat="1" ht="21" customHeight="1" spans="1:8">
      <c r="A29" s="29" t="s">
        <v>57</v>
      </c>
      <c r="B29" s="29"/>
      <c r="C29" s="33" t="s">
        <v>58</v>
      </c>
      <c r="D29" s="38">
        <v>0.125</v>
      </c>
      <c r="E29" s="32">
        <f>'1X-3X'!E29*2.54</f>
        <v>26.9875</v>
      </c>
      <c r="F29" s="32">
        <f>'1X-3X'!F29*2.54</f>
        <v>27.94</v>
      </c>
      <c r="G29" s="32">
        <f>'1X-3X'!G29*2.54</f>
        <v>28.8925</v>
      </c>
      <c r="H29" s="32">
        <f>'1X-3X'!H29*2.54</f>
        <v>29.845</v>
      </c>
    </row>
    <row r="30" s="2" customFormat="1" ht="21" customHeight="1" spans="1:8">
      <c r="A30" s="29" t="s">
        <v>94</v>
      </c>
      <c r="B30" s="29"/>
      <c r="C30" s="33" t="s">
        <v>60</v>
      </c>
      <c r="D30" s="38">
        <v>0.25</v>
      </c>
      <c r="E30" s="32">
        <f>'1X-3X'!E30*2.54</f>
        <v>39.37</v>
      </c>
      <c r="F30" s="32">
        <f>'1X-3X'!F30*2.54</f>
        <v>40.64</v>
      </c>
      <c r="G30" s="32">
        <f>'1X-3X'!G30*2.54</f>
        <v>42.2275</v>
      </c>
      <c r="H30" s="32">
        <f>'1X-3X'!H30*2.54</f>
        <v>43.815</v>
      </c>
    </row>
    <row r="31" s="2" customFormat="1" ht="16" customHeight="1" spans="1:8">
      <c r="A31" s="34" t="s">
        <v>61</v>
      </c>
      <c r="B31" s="34"/>
      <c r="C31" s="42"/>
      <c r="D31" s="36"/>
      <c r="E31" s="37"/>
      <c r="F31" s="37"/>
      <c r="G31" s="37"/>
      <c r="H31" s="37"/>
    </row>
    <row r="32" s="2" customFormat="1" ht="20" customHeight="1" spans="1:8">
      <c r="A32" s="29" t="s">
        <v>62</v>
      </c>
      <c r="B32" s="29"/>
      <c r="C32" s="33" t="s">
        <v>63</v>
      </c>
      <c r="D32" s="38">
        <v>0.25</v>
      </c>
      <c r="E32" s="32">
        <f>'1X-3X'!E32*2.54</f>
        <v>24.4475</v>
      </c>
      <c r="F32" s="32">
        <f>'1X-3X'!F32*2.54</f>
        <v>25.4</v>
      </c>
      <c r="G32" s="32">
        <f>'1X-3X'!G32*2.54</f>
        <v>26.67</v>
      </c>
      <c r="H32" s="32">
        <f>'1X-3X'!H32*2.54</f>
        <v>27.94</v>
      </c>
    </row>
    <row r="33" s="2" customFormat="1" ht="20" customHeight="1" spans="1:8">
      <c r="A33" s="29" t="s">
        <v>64</v>
      </c>
      <c r="B33" s="29"/>
      <c r="C33" s="30" t="s">
        <v>65</v>
      </c>
      <c r="D33" s="38">
        <v>0.125</v>
      </c>
      <c r="E33" s="32">
        <f>'1X-3X'!E33*2.54</f>
        <v>20.6375</v>
      </c>
      <c r="F33" s="32">
        <f>'1X-3X'!F33*2.54</f>
        <v>20.955</v>
      </c>
      <c r="G33" s="32">
        <f>'1X-3X'!G33*2.54</f>
        <v>21.2725</v>
      </c>
      <c r="H33" s="32">
        <f>'1X-3X'!H33*2.54</f>
        <v>21.59</v>
      </c>
    </row>
    <row r="34" s="2" customFormat="1" ht="20" customHeight="1" spans="1:8">
      <c r="A34" s="29" t="s">
        <v>68</v>
      </c>
      <c r="B34" s="29"/>
      <c r="C34" s="30" t="s">
        <v>69</v>
      </c>
      <c r="D34" s="38">
        <v>0.125</v>
      </c>
      <c r="E34" s="32">
        <f>'1X-3X'!E34*2.54</f>
        <v>2.2225</v>
      </c>
      <c r="F34" s="32">
        <f>'1X-3X'!F34*2.54</f>
        <v>2.54</v>
      </c>
      <c r="G34" s="32">
        <f>'1X-3X'!G34*2.54</f>
        <v>2.8575</v>
      </c>
      <c r="H34" s="32">
        <f>'1X-3X'!H34*2.54</f>
        <v>3.175</v>
      </c>
    </row>
    <row r="35" s="2" customFormat="1" ht="16" customHeight="1" spans="1:8">
      <c r="A35" s="34" t="s">
        <v>70</v>
      </c>
      <c r="B35" s="34"/>
      <c r="C35" s="42"/>
      <c r="D35" s="36"/>
      <c r="E35" s="37"/>
      <c r="F35" s="37"/>
      <c r="G35" s="37"/>
      <c r="H35" s="37"/>
    </row>
    <row r="36" s="2" customFormat="1" ht="22" customHeight="1" spans="1:8">
      <c r="A36" s="43" t="s">
        <v>71</v>
      </c>
      <c r="B36" s="43"/>
      <c r="C36" s="33" t="s">
        <v>72</v>
      </c>
      <c r="D36" s="44">
        <v>0.25</v>
      </c>
      <c r="E36" s="45">
        <f>'1X-3X'!E36*2.54</f>
        <v>76.2</v>
      </c>
      <c r="F36" s="45">
        <f>'1X-3X'!F36*2.54</f>
        <v>76.2</v>
      </c>
      <c r="G36" s="45">
        <f>'1X-3X'!G36*2.54</f>
        <v>76.2</v>
      </c>
      <c r="H36" s="45">
        <f>'1X-3X'!H36*2.54</f>
        <v>76.2</v>
      </c>
    </row>
    <row r="37" s="2" customFormat="1" ht="22" customHeight="1" spans="1:8">
      <c r="A37" s="43" t="s">
        <v>73</v>
      </c>
      <c r="B37" s="43"/>
      <c r="C37" s="33" t="s">
        <v>74</v>
      </c>
      <c r="D37" s="44">
        <v>0.25</v>
      </c>
      <c r="E37" s="45">
        <f>'1X-3X'!E37*2.54</f>
        <v>53.975</v>
      </c>
      <c r="F37" s="45">
        <f>'1X-3X'!F37*2.54</f>
        <v>53.975</v>
      </c>
      <c r="G37" s="45">
        <f>'1X-3X'!G37*2.54</f>
        <v>55.245</v>
      </c>
      <c r="H37" s="45">
        <f>'1X-3X'!H37*2.54</f>
        <v>55.245</v>
      </c>
    </row>
  </sheetData>
  <mergeCells count="37">
    <mergeCell ref="A1:H1"/>
    <mergeCell ref="D2:F2"/>
    <mergeCell ref="D3:F3"/>
    <mergeCell ref="D4:F4"/>
    <mergeCell ref="A8:H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2:B32"/>
    <mergeCell ref="A33:B33"/>
    <mergeCell ref="A34:B34"/>
    <mergeCell ref="A36:B36"/>
    <mergeCell ref="A37:B37"/>
    <mergeCell ref="D5:D7"/>
    <mergeCell ref="E5:E7"/>
    <mergeCell ref="F5:F7"/>
    <mergeCell ref="G5:G7"/>
    <mergeCell ref="H5:H7"/>
    <mergeCell ref="G2:H4"/>
    <mergeCell ref="A5:C7"/>
  </mergeCells>
  <conditionalFormatting sqref="H37">
    <cfRule type="notContainsBlanks" dxfId="0" priority="8">
      <formula>LEN(TRIM(H37))&gt;0</formula>
    </cfRule>
  </conditionalFormatting>
  <conditionalFormatting sqref="D9:D14">
    <cfRule type="notContainsBlanks" dxfId="0" priority="10">
      <formula>LEN(TRIM(D9))&gt;0</formula>
    </cfRule>
  </conditionalFormatting>
  <conditionalFormatting sqref="D22:D27">
    <cfRule type="notContainsBlanks" dxfId="0" priority="9">
      <formula>LEN(TRIM(D22))&gt;0</formula>
    </cfRule>
  </conditionalFormatting>
  <conditionalFormatting sqref="E22:E27">
    <cfRule type="notContainsBlanks" dxfId="0" priority="3">
      <formula>LEN(TRIM(E22))&gt;0</formula>
    </cfRule>
  </conditionalFormatting>
  <conditionalFormatting sqref="E9:H14">
    <cfRule type="notContainsBlanks" dxfId="0" priority="7">
      <formula>LEN(TRIM(E9))&gt;0</formula>
    </cfRule>
  </conditionalFormatting>
  <conditionalFormatting sqref="E29:H30">
    <cfRule type="notContainsBlanks" dxfId="0" priority="1">
      <formula>LEN(TRIM(E29))&gt;0</formula>
    </cfRule>
  </conditionalFormatting>
  <conditionalFormatting sqref="E32:H34">
    <cfRule type="notContainsBlanks" dxfId="0" priority="2">
      <formula>LEN(TRIM(E32))&gt;0</formula>
    </cfRule>
  </conditionalFormatting>
  <pageMargins left="0.75" right="0.75" top="1" bottom="1" header="0.5" footer="0.5"/>
  <pageSetup paperSize="9" scale="5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2024-10-17T08:41:48Z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F86ED9090D7C42C79CEDC68A000D9A10_12</vt:lpwstr>
  </property>
</Properties>
</file>