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3" activeTab="6"/>
  </bookViews>
  <sheets>
    <sheet name="Lining &amp; Facing Constructio (2)" sheetId="51" state="hidden" r:id="rId1"/>
    <sheet name="Print and Artwork Placement" sheetId="14" state="hidden" r:id="rId2"/>
    <sheet name="Trims" sheetId="37" state="hidden" r:id="rId3"/>
    <sheet name="XS-XXL" sheetId="77" r:id="rId4"/>
    <sheet name="XS-XXL (cm)" sheetId="78" r:id="rId5"/>
    <sheet name="1X-3X" sheetId="79" r:id="rId6"/>
    <sheet name="1X-3X (CM)" sheetId="80" r:id="rId7"/>
    <sheet name="GRADED SPEC (REG)" sheetId="72" state="hidden" r:id="rId8"/>
    <sheet name="Sheet1" sheetId="42" state="hidden" r:id="rId9"/>
    <sheet name="Pattern Card" sheetId="19" state="hidden" r:id="rId10"/>
    <sheet name="Sample Specs" sheetId="6" state="hidden" r:id="rId11"/>
    <sheet name="Graded Spec Page" sheetId="16" state="hidden" r:id="rId12"/>
    <sheet name=" Development Comments" sheetId="8" state="hidden" r:id="rId13"/>
    <sheet name=" 1st Proto" sheetId="27" state="hidden" r:id="rId14"/>
    <sheet name=" Fit 1" sheetId="28" state="hidden" r:id="rId15"/>
    <sheet name=" PP 1" sheetId="29" state="hidden" r:id="rId16"/>
    <sheet name="TOP" sheetId="30" state="hidden" r:id="rId17"/>
  </sheets>
  <externalReferences>
    <externalReference r:id="rId18"/>
    <externalReference r:id="rId19"/>
    <externalReference r:id="rId20"/>
  </externalReferences>
  <definedNames>
    <definedName name="Contract_No" localSheetId="7">#REF!</definedName>
    <definedName name="Contract_No">#REF!</definedName>
    <definedName name="_xlnm.Print_Area" localSheetId="13">' 1st Proto'!$A$1:$M$212</definedName>
    <definedName name="_xlnm.Print_Area" localSheetId="12">' Development Comments'!$A$1:$M$101</definedName>
    <definedName name="_xlnm.Print_Area" localSheetId="14">' Fit 1'!$A$1:$M$212</definedName>
    <definedName name="_xlnm.Print_Area" localSheetId="15">' PP 1'!$A$1:$M$212</definedName>
    <definedName name="_xlnm.Print_Area" localSheetId="11">'Graded Spec Page'!$A$1:$M$43</definedName>
    <definedName name="_xlnm.Print_Area" localSheetId="3">'XS-XXL'!$A$1:$K$38</definedName>
    <definedName name="_xlnm.Print_Area" localSheetId="0">'Lining &amp; Facing Constructio (2)'!$A$1:$L$54</definedName>
    <definedName name="_xlnm.Print_Area" localSheetId="9">'Pattern Card'!$A$1:$M$43</definedName>
    <definedName name="_xlnm.Print_Area" localSheetId="1">'Print and Artwork Placement'!$A$1:$L$54</definedName>
    <definedName name="_xlnm.Print_Area" localSheetId="10">'Sample Specs'!$A$1:$X$44</definedName>
    <definedName name="_xlnm.Print_Area" localSheetId="16">TOP!$A$1:$M$212</definedName>
    <definedName name="_xlnm.Print_Area" localSheetId="2">Trims!$A$1:$L$54</definedName>
    <definedName name="PROBLEM" localSheetId="7">#REF!</definedName>
    <definedName name="PROBLEM">#REF!</definedName>
    <definedName name="_xlnm.Print_Area" localSheetId="4">'XS-XXL (cm)'!$A$1:$K$38</definedName>
    <definedName name="_xlnm.Print_Area" localSheetId="5">'1X-3X'!$A$1:$K$34</definedName>
    <definedName name="_xlnm.Print_Area" localSheetId="6">'1X-3X (CM)'!$A$1:$K$34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<sst xmlns="http://schemas.openxmlformats.org/spreadsheetml/2006/main" count="653" uniqueCount="290">
  <si>
    <t>LINING &amp; FACING PAGE</t>
  </si>
  <si>
    <t>STYLE #:</t>
  </si>
  <si>
    <t>REFERENCE BLOCK:</t>
  </si>
  <si>
    <t>REF PATTERN SENT:</t>
  </si>
  <si>
    <t>VENDOR:</t>
  </si>
  <si>
    <t>PRINT AND ARTWORK PLACEMENT</t>
  </si>
  <si>
    <t>CALENDAR:</t>
  </si>
  <si>
    <t>PO #:</t>
  </si>
  <si>
    <t>TRIM PAGE</t>
  </si>
  <si>
    <t>STYLE NAME:</t>
  </si>
  <si>
    <t>BG7159 JESSICA</t>
  </si>
  <si>
    <t>TECH DESIGNER:</t>
  </si>
  <si>
    <t>JUSTYNA</t>
  </si>
  <si>
    <t>SEASON:</t>
  </si>
  <si>
    <t>MILLY</t>
  </si>
  <si>
    <t>DELIVERY:</t>
  </si>
  <si>
    <t>SAMPLE SIZE:</t>
  </si>
  <si>
    <t>SMALL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</si>
  <si>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</si>
  <si>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</si>
  <si>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</si>
  <si>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</si>
  <si>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</si>
  <si>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</si>
  <si>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</si>
  <si>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</si>
  <si>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</si>
  <si>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CORSET</t>
  </si>
  <si>
    <t>BODICE CENTER FRONT LENGTH TO WAIST SEAM</t>
  </si>
  <si>
    <t>上身前中长</t>
  </si>
  <si>
    <t>FRONT BODICE LENGTH FROM  PRINCESS NECKLINE TO WAIST SEAM ALONG CURVE (FROM HIGHEST PT. INCL. TRIM)</t>
  </si>
  <si>
    <t>前上身长-过公主缝弧量到腰线含花边</t>
  </si>
  <si>
    <t>BODICE SIDE SEAM LENGTH TO WAIST SEAM</t>
  </si>
  <si>
    <t>上身侧缝长</t>
  </si>
  <si>
    <t>BODICE CENTER BACK LENGTH TO WAIST SEAM</t>
  </si>
  <si>
    <t>上身后中长</t>
  </si>
  <si>
    <t>BRA CUP HEIGHT AT CENTER SEAM ALONG SEAM</t>
  </si>
  <si>
    <t>罩杯高</t>
  </si>
  <si>
    <t xml:space="preserve">BRA CUP WIDTH AT TOP EDGE </t>
  </si>
  <si>
    <t>罩杯的上口宽</t>
  </si>
  <si>
    <t>BRA CUP WIDTH AT JOIN SEAM</t>
  </si>
  <si>
    <t>罩杯拼接下口宽</t>
  </si>
  <si>
    <t>BACK PANEL TOP EDGE LENGTH RELAXED FROM BRA CUP EDGE TO BRA CUP EDGE</t>
  </si>
  <si>
    <t>后领罩杯到罩杯松量</t>
  </si>
  <si>
    <t>BACK PANEL TOP EDGE LENGTH EXTENDED SS TO SS</t>
  </si>
  <si>
    <t>后领侧缝到侧缝拉量</t>
  </si>
  <si>
    <t>CHEST CIRCUMFERENCE AT A-PEX FROM CF TO CB ALONG NATURAL CURVES</t>
  </si>
  <si>
    <t>胸围-前中到后中沿着自然弧度</t>
  </si>
  <si>
    <t xml:space="preserve">WAIST AT SEAM RELAXED STRAIGHT (FULL CIRCUM) </t>
  </si>
  <si>
    <t>腰围放松直量</t>
  </si>
  <si>
    <t>SKIRT</t>
  </si>
  <si>
    <t>SKIRT FRONT LENGTH FROM WAIST SEAM  TO HEM EDGE AT CF</t>
  </si>
  <si>
    <t xml:space="preserve"> 前中裙长</t>
  </si>
  <si>
    <t>SKIRT SIDE SEAM  DROP FROM WAIST SEAM  TO HEM EDGE AT SS STRAIGHT</t>
  </si>
  <si>
    <t>侧缝裙长</t>
  </si>
  <si>
    <t>SKIRT BACK  LENGTH FROM WAIST SEAM  TO HEM EDGE AT CB</t>
  </si>
  <si>
    <t xml:space="preserve"> 后中裙长</t>
  </si>
  <si>
    <r>
      <rPr>
        <sz val="10"/>
        <rFont val="Calibri"/>
        <charset val="134"/>
      </rPr>
      <t>HIPS 8 1/2" FROM WAIST SEAM -</t>
    </r>
    <r>
      <rPr>
        <u/>
        <sz val="10"/>
        <rFont val="Calibri"/>
        <charset val="134"/>
      </rPr>
      <t xml:space="preserve"> STRAIGHT</t>
    </r>
  </si>
  <si>
    <t>臀围直量-腰下8 1/2”</t>
  </si>
  <si>
    <t>SWEEP SKIRT STRAIGHT - SLIT EDGES ALIGNED, FOLD TO SLIT EDGE (SELF)</t>
  </si>
  <si>
    <t>面布摆围直量</t>
  </si>
  <si>
    <t>SWEEP SKIRT STRAIGHT - SLIT EDGES ALIGNED, FOLD TO SLIT EDGE (LINING)</t>
  </si>
  <si>
    <t>里布摆围直量</t>
  </si>
  <si>
    <t xml:space="preserve">SLIT HEIGHT </t>
  </si>
  <si>
    <t>开叉长</t>
  </si>
  <si>
    <t>DETAILS</t>
  </si>
  <si>
    <t>SHOULDER STRAP LENGTH, WITH 2" ADJUSTABLE OVERLAP</t>
  </si>
  <si>
    <t>肩带长，有2“调节量</t>
  </si>
  <si>
    <t>ADJUSTABLE OVERLAP LENGTH</t>
  </si>
  <si>
    <t xml:space="preserve"> 肩带调节量</t>
  </si>
  <si>
    <t>FRONT STRAP PLACEMENT FROM SIDE SEAM</t>
  </si>
  <si>
    <t>肩带位置距离侧缝</t>
  </si>
  <si>
    <t>DISTANCE BETWEEN BACK STRAPS</t>
  </si>
  <si>
    <t>后肩带间距</t>
  </si>
  <si>
    <t>ZIPPER LENGTH</t>
  </si>
  <si>
    <t>穿着左侧拉链长</t>
  </si>
  <si>
    <t>LINING LENGTH - DIFFERENCE AT HEM FROM SELF</t>
  </si>
  <si>
    <t>里布比面布短</t>
  </si>
  <si>
    <t>BONNING LENGTH</t>
  </si>
  <si>
    <t>CF SEAM BONING LENGTH</t>
  </si>
  <si>
    <t>前中鱼骨长</t>
  </si>
  <si>
    <t>SIDE FRONT BONING LENGTH</t>
  </si>
  <si>
    <t>前侧缝鱼骨长</t>
  </si>
  <si>
    <t>SIDE SEAM BONING LENGTH</t>
  </si>
  <si>
    <t>侧缝鱼骨长</t>
  </si>
  <si>
    <t>GRADED SPEC PAGE</t>
  </si>
  <si>
    <t>BRAND:</t>
  </si>
  <si>
    <t xml:space="preserve">BG7159 JESSICA DRESS, </t>
  </si>
  <si>
    <t>DESIGNER:</t>
  </si>
  <si>
    <t>DATE CREATED:</t>
  </si>
  <si>
    <t>TP COMPLETED BY:</t>
  </si>
  <si>
    <t>SIZE RANGE:</t>
  </si>
  <si>
    <t>1X</t>
  </si>
  <si>
    <t>POINT OF MEASURE
(ALL BODY WIDTH POMS ARE TOTAL CIRCUMFERENCE)</t>
  </si>
  <si>
    <t>OX</t>
  </si>
  <si>
    <t>2X</t>
  </si>
  <si>
    <t>3X</t>
  </si>
  <si>
    <t>FRONT BODICE LENGTH FROM HPS/STRAP JOIN SEAM TO WAIST SEAM ALONG CURVE</t>
  </si>
  <si>
    <t>前上身长-连接点到腰线</t>
  </si>
  <si>
    <t>BRA CUP HEIGHT AT CENETER SEAM ALONG SEAM</t>
  </si>
  <si>
    <t>罩杯宽，顶边量</t>
  </si>
  <si>
    <t>罩杯宽，接缝处量</t>
  </si>
  <si>
    <t>前中裙长</t>
  </si>
  <si>
    <t>后中裙长</t>
  </si>
  <si>
    <r>
      <rPr>
        <sz val="10"/>
        <rFont val="Calibri"/>
        <charset val="134"/>
      </rPr>
      <t>HIPS 9 1/2" FROM WAIST SEAM -</t>
    </r>
    <r>
      <rPr>
        <u/>
        <sz val="10"/>
        <rFont val="Calibri"/>
        <charset val="134"/>
      </rPr>
      <t xml:space="preserve"> STRAIGHT</t>
    </r>
  </si>
  <si>
    <t>臀围直量-腰下9 1/2”</t>
  </si>
  <si>
    <t>HEM HEIGHT</t>
  </si>
  <si>
    <t>底边高</t>
  </si>
  <si>
    <t>STRAP ADJUSTABLE OVERLAP</t>
  </si>
  <si>
    <t>肩带调节量</t>
  </si>
  <si>
    <t>STRAP PLACEMENT FROM SIDE SEAM</t>
  </si>
  <si>
    <t>ZIPPER LENGTH AT WL SIDE</t>
  </si>
  <si>
    <t>XS-XXL</t>
  </si>
  <si>
    <t>(CORE POM'S)</t>
  </si>
  <si>
    <t xml:space="preserve">FULL LENGTH - TOTAL BODY LENGTH </t>
  </si>
  <si>
    <t>FRONT BODY LENGTH - FROM HPS TO HEM</t>
  </si>
  <si>
    <t>TOP BODICE LENGTH - HPS TO WAIST SEAM</t>
  </si>
  <si>
    <t>TOP BODICE LENGTH - FROM FRONT STRAP JOIN SEAM TO WAIST SEAM</t>
  </si>
  <si>
    <t>CF BODICE LENGTH - CF NECKLINE TO WAIST SEAM</t>
  </si>
  <si>
    <t xml:space="preserve">CF SKIRT LENGTH - WAIST SEAM TO HEM 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</si>
  <si>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</si>
  <si>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</si>
  <si>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</si>
  <si>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</si>
  <si>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 xml:space="preserve">CB SKIRT LENGTH - WAIST SEAM TO HEM </t>
  </si>
  <si>
    <t>SLIT HEIGHT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</si>
  <si>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</si>
  <si>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</si>
  <si>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</si>
  <si>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</si>
  <si>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</si>
  <si>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</si>
  <si>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</si>
  <si>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</si>
  <si>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</si>
  <si>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</si>
  <si>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</si>
  <si>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</si>
  <si>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</si>
  <si>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</si>
  <si>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</si>
  <si>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</si>
  <si>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</si>
  <si>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</si>
  <si>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</si>
  <si>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</si>
  <si>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</si>
  <si>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</si>
  <si>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</si>
  <si>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</si>
  <si>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</si>
  <si>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</si>
  <si>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</si>
  <si>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</si>
  <si>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</si>
  <si>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</si>
  <si>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</si>
  <si>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</si>
  <si>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</si>
  <si>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</si>
  <si>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</si>
  <si>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</si>
  <si>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</si>
  <si>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</si>
  <si>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</si>
  <si>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</si>
  <si>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</si>
  <si>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</si>
  <si>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</si>
  <si>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</si>
  <si>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</si>
  <si>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</si>
  <si>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</si>
  <si>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</si>
  <si>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FRONT POCKET LENGTH</t>
  </si>
  <si>
    <t>FRONT POCKET OPENING</t>
  </si>
  <si>
    <t>BACK WELT POCKET WIDTH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</si>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</sst>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</numFmts>
  <fonts count="100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2"/>
      <color theme="1"/>
      <name val="Arial"/>
      <charset val="134"/>
      <scheme val="minor"/>
    </font>
    <font>
      <sz val="12"/>
      <name val="Calibri"/>
      <charset val="134"/>
    </font>
    <font>
      <sz val="10"/>
      <name val="Calibri"/>
      <charset val="134"/>
    </font>
    <font>
      <sz val="10"/>
      <color theme="0"/>
      <name val="Calibri"/>
      <charset val="134"/>
    </font>
    <font>
      <sz val="12"/>
      <name val="Arial"/>
      <charset val="134"/>
      <scheme val="minor"/>
    </font>
    <font>
      <sz val="14"/>
      <name val="Calibri"/>
      <charset val="134"/>
    </font>
    <font>
      <sz val="12"/>
      <color rgb="FF000000"/>
      <name val="Arial"/>
      <charset val="134"/>
      <scheme val="minor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sz val="12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2"/>
      <name val="宋体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  <font>
      <u/>
      <sz val="10"/>
      <name val="Calibri"/>
      <charset val="134"/>
    </font>
  </fonts>
  <fills count="5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E7B7B1"/>
        <bgColor rgb="FFE7B7B1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3" fillId="32" borderId="9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91" applyNumberFormat="0" applyFill="0" applyAlignment="0" applyProtection="0">
      <alignment vertical="center"/>
    </xf>
    <xf numFmtId="0" fontId="84" fillId="0" borderId="91" applyNumberFormat="0" applyFill="0" applyAlignment="0" applyProtection="0">
      <alignment vertical="center"/>
    </xf>
    <xf numFmtId="0" fontId="85" fillId="0" borderId="9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33" borderId="93" applyNumberFormat="0" applyAlignment="0" applyProtection="0">
      <alignment vertical="center"/>
    </xf>
    <xf numFmtId="0" fontId="87" fillId="34" borderId="94" applyNumberFormat="0" applyAlignment="0" applyProtection="0">
      <alignment vertical="center"/>
    </xf>
    <xf numFmtId="0" fontId="88" fillId="34" borderId="93" applyNumberFormat="0" applyAlignment="0" applyProtection="0">
      <alignment vertical="center"/>
    </xf>
    <xf numFmtId="0" fontId="89" fillId="35" borderId="95" applyNumberFormat="0" applyAlignment="0" applyProtection="0">
      <alignment vertical="center"/>
    </xf>
    <xf numFmtId="0" fontId="90" fillId="0" borderId="96" applyNumberFormat="0" applyFill="0" applyAlignment="0" applyProtection="0">
      <alignment vertical="center"/>
    </xf>
    <xf numFmtId="0" fontId="91" fillId="0" borderId="97" applyNumberFormat="0" applyFill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93" fillId="37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6" fillId="43" borderId="0" applyNumberFormat="0" applyBorder="0" applyAlignment="0" applyProtection="0">
      <alignment vertical="center"/>
    </xf>
    <xf numFmtId="0" fontId="96" fillId="44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5" fillId="50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5" fillId="53" borderId="0" applyNumberFormat="0" applyBorder="0" applyAlignment="0" applyProtection="0">
      <alignment vertical="center"/>
    </xf>
    <xf numFmtId="0" fontId="95" fillId="54" borderId="0" applyNumberFormat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76" fillId="0" borderId="0"/>
    <xf numFmtId="0" fontId="77" fillId="0" borderId="0"/>
    <xf numFmtId="0" fontId="0" fillId="0" borderId="0"/>
    <xf numFmtId="0" fontId="0" fillId="0" borderId="0"/>
    <xf numFmtId="0" fontId="57" fillId="0" borderId="0"/>
    <xf numFmtId="0" fontId="97" fillId="0" borderId="0"/>
    <xf numFmtId="0" fontId="43" fillId="0" borderId="0"/>
    <xf numFmtId="0" fontId="98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614">
    <xf numFmtId="0" fontId="0" fillId="0" borderId="0" xfId="0"/>
    <xf numFmtId="0" fontId="0" fillId="0" borderId="0" xfId="51" applyFont="1"/>
    <xf numFmtId="0" fontId="1" fillId="0" borderId="1" xfId="51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3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4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4" fillId="2" borderId="5" xfId="51" applyFont="1" applyFill="1" applyBorder="1" applyAlignment="1">
      <alignment vertical="center"/>
    </xf>
    <xf numFmtId="0" fontId="5" fillId="0" borderId="6" xfId="51" applyFont="1" applyBorder="1" applyAlignment="1">
      <alignment horizontal="left" vertical="center"/>
    </xf>
    <xf numFmtId="0" fontId="4" fillId="2" borderId="6" xfId="51" applyFont="1" applyFill="1" applyBorder="1" applyAlignment="1">
      <alignment horizontal="left" vertical="center"/>
    </xf>
    <xf numFmtId="176" fontId="5" fillId="0" borderId="7" xfId="51" applyNumberFormat="1" applyFont="1" applyBorder="1" applyAlignment="1">
      <alignment horizontal="left" vertical="center"/>
    </xf>
    <xf numFmtId="176" fontId="5" fillId="0" borderId="8" xfId="51" applyNumberFormat="1" applyFont="1" applyBorder="1" applyAlignment="1">
      <alignment horizontal="left" vertical="center"/>
    </xf>
    <xf numFmtId="0" fontId="4" fillId="0" borderId="9" xfId="51" applyFont="1" applyBorder="1" applyAlignment="1">
      <alignment horizontal="center" vertical="center"/>
    </xf>
    <xf numFmtId="0" fontId="4" fillId="0" borderId="10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" fillId="2" borderId="12" xfId="51" applyFont="1" applyFill="1" applyBorder="1" applyAlignment="1">
      <alignment vertical="center"/>
    </xf>
    <xf numFmtId="0" fontId="5" fillId="0" borderId="13" xfId="51" applyFont="1" applyBorder="1" applyAlignment="1">
      <alignment horizontal="left" vertical="center"/>
    </xf>
    <xf numFmtId="0" fontId="4" fillId="2" borderId="13" xfId="51" applyFont="1" applyFill="1" applyBorder="1" applyAlignment="1">
      <alignment horizontal="left" vertical="center"/>
    </xf>
    <xf numFmtId="176" fontId="5" fillId="0" borderId="14" xfId="51" applyNumberFormat="1" applyFont="1" applyBorder="1" applyAlignment="1">
      <alignment horizontal="left" vertical="center"/>
    </xf>
    <xf numFmtId="176" fontId="5" fillId="0" borderId="15" xfId="51" applyNumberFormat="1" applyFont="1" applyBorder="1" applyAlignment="1">
      <alignment horizontal="left" vertical="center"/>
    </xf>
    <xf numFmtId="0" fontId="4" fillId="0" borderId="16" xfId="51" applyFont="1" applyBorder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4" fillId="0" borderId="17" xfId="51" applyFont="1" applyBorder="1" applyAlignment="1">
      <alignment horizontal="center" vertical="center"/>
    </xf>
    <xf numFmtId="0" fontId="4" fillId="0" borderId="18" xfId="51" applyFont="1" applyBorder="1" applyAlignment="1">
      <alignment horizontal="center" vertical="center"/>
    </xf>
    <xf numFmtId="0" fontId="4" fillId="0" borderId="19" xfId="51" applyFont="1" applyBorder="1" applyAlignment="1">
      <alignment horizontal="center" vertical="center"/>
    </xf>
    <xf numFmtId="0" fontId="4" fillId="0" borderId="20" xfId="51" applyFont="1" applyBorder="1" applyAlignment="1">
      <alignment horizontal="center" vertical="center"/>
    </xf>
    <xf numFmtId="0" fontId="6" fillId="0" borderId="21" xfId="51" applyFont="1" applyBorder="1" applyAlignment="1">
      <alignment horizontal="center" vertical="center" wrapText="1"/>
    </xf>
    <xf numFmtId="0" fontId="6" fillId="0" borderId="22" xfId="51" applyFont="1" applyBorder="1" applyAlignment="1">
      <alignment horizontal="center" vertical="center" wrapText="1"/>
    </xf>
    <xf numFmtId="0" fontId="6" fillId="0" borderId="23" xfId="51" applyFont="1" applyBorder="1" applyAlignment="1">
      <alignment horizontal="center" vertical="center" wrapText="1"/>
    </xf>
    <xf numFmtId="0" fontId="4" fillId="2" borderId="24" xfId="51" applyFont="1" applyFill="1" applyBorder="1" applyAlignment="1">
      <alignment vertical="center"/>
    </xf>
    <xf numFmtId="0" fontId="5" fillId="0" borderId="25" xfId="51" applyFont="1" applyBorder="1" applyAlignment="1">
      <alignment horizontal="left" vertical="center"/>
    </xf>
    <xf numFmtId="0" fontId="4" fillId="2" borderId="25" xfId="51" applyFont="1" applyFill="1" applyBorder="1" applyAlignment="1">
      <alignment horizontal="left" vertical="center"/>
    </xf>
    <xf numFmtId="176" fontId="5" fillId="0" borderId="26" xfId="51" applyNumberFormat="1" applyFont="1" applyBorder="1" applyAlignment="1">
      <alignment horizontal="left" vertical="center"/>
    </xf>
    <xf numFmtId="176" fontId="5" fillId="0" borderId="27" xfId="51" applyNumberFormat="1" applyFont="1" applyBorder="1" applyAlignment="1">
      <alignment horizontal="left" vertical="center"/>
    </xf>
    <xf numFmtId="0" fontId="6" fillId="0" borderId="28" xfId="51" applyFont="1" applyBorder="1" applyAlignment="1">
      <alignment horizontal="center" vertical="center" wrapText="1"/>
    </xf>
    <xf numFmtId="0" fontId="6" fillId="0" borderId="29" xfId="51" applyFont="1" applyBorder="1" applyAlignment="1">
      <alignment horizontal="center" vertical="center" wrapText="1"/>
    </xf>
    <xf numFmtId="0" fontId="6" fillId="0" borderId="30" xfId="51" applyFont="1" applyBorder="1" applyAlignment="1">
      <alignment horizontal="center" vertical="center" wrapText="1"/>
    </xf>
    <xf numFmtId="0" fontId="7" fillId="0" borderId="9" xfId="51" applyFont="1" applyBorder="1" applyAlignment="1">
      <alignment horizontal="center"/>
    </xf>
    <xf numFmtId="0" fontId="7" fillId="0" borderId="10" xfId="51" applyFont="1" applyBorder="1" applyAlignment="1">
      <alignment horizontal="center"/>
    </xf>
    <xf numFmtId="0" fontId="7" fillId="0" borderId="11" xfId="51" applyFont="1" applyBorder="1" applyAlignment="1">
      <alignment horizontal="center"/>
    </xf>
    <xf numFmtId="0" fontId="7" fillId="0" borderId="16" xfId="51" applyFont="1" applyBorder="1" applyAlignment="1">
      <alignment horizontal="center"/>
    </xf>
    <xf numFmtId="0" fontId="7" fillId="0" borderId="0" xfId="51" applyFont="1" applyAlignment="1">
      <alignment horizontal="center"/>
    </xf>
    <xf numFmtId="0" fontId="7" fillId="0" borderId="17" xfId="51" applyFont="1" applyBorder="1" applyAlignment="1">
      <alignment horizontal="center"/>
    </xf>
    <xf numFmtId="0" fontId="3" fillId="0" borderId="2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31" xfId="51" applyFont="1" applyBorder="1" applyAlignment="1">
      <alignment horizontal="center" vertical="center"/>
    </xf>
    <xf numFmtId="0" fontId="8" fillId="0" borderId="16" xfId="51" applyFont="1" applyBorder="1" applyAlignment="1">
      <alignment horizontal="center" vertical="center"/>
    </xf>
    <xf numFmtId="0" fontId="8" fillId="0" borderId="0" xfId="51" applyFont="1" applyAlignment="1">
      <alignment horizontal="center" vertical="center"/>
    </xf>
    <xf numFmtId="0" fontId="8" fillId="0" borderId="32" xfId="51" applyFont="1" applyBorder="1" applyAlignment="1">
      <alignment horizontal="center" vertical="center"/>
    </xf>
    <xf numFmtId="0" fontId="8" fillId="0" borderId="18" xfId="51" applyFont="1" applyBorder="1" applyAlignment="1">
      <alignment horizontal="center" vertical="center"/>
    </xf>
    <xf numFmtId="0" fontId="8" fillId="0" borderId="19" xfId="51" applyFont="1" applyBorder="1" applyAlignment="1">
      <alignment horizontal="center" vertical="center"/>
    </xf>
    <xf numFmtId="0" fontId="8" fillId="0" borderId="33" xfId="51" applyFont="1" applyBorder="1" applyAlignment="1">
      <alignment horizontal="center" vertical="center"/>
    </xf>
    <xf numFmtId="0" fontId="9" fillId="0" borderId="34" xfId="51" applyFont="1" applyBorder="1" applyAlignment="1">
      <alignment horizontal="center" vertical="center"/>
    </xf>
    <xf numFmtId="0" fontId="9" fillId="0" borderId="21" xfId="51" applyFont="1" applyBorder="1" applyAlignment="1">
      <alignment horizontal="center" vertical="center"/>
    </xf>
    <xf numFmtId="0" fontId="9" fillId="0" borderId="35" xfId="51" applyFont="1" applyBorder="1" applyAlignment="1">
      <alignment horizontal="center" vertical="center"/>
    </xf>
    <xf numFmtId="0" fontId="9" fillId="0" borderId="36" xfId="51" applyFont="1" applyBorder="1" applyAlignment="1">
      <alignment horizontal="center" vertical="center"/>
    </xf>
    <xf numFmtId="0" fontId="9" fillId="0" borderId="28" xfId="51" applyFont="1" applyBorder="1" applyAlignment="1">
      <alignment horizontal="center" vertical="center"/>
    </xf>
    <xf numFmtId="0" fontId="9" fillId="0" borderId="37" xfId="5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58"/>
    <xf numFmtId="0" fontId="43" fillId="0" borderId="0" xfId="55"/>
    <xf numFmtId="0" fontId="44" fillId="0" borderId="53" xfId="55" applyFont="1" applyBorder="1" applyAlignment="1">
      <alignment horizontal="center" vertical="center"/>
    </xf>
    <xf numFmtId="0" fontId="45" fillId="0" borderId="47" xfId="55" applyFont="1" applyBorder="1"/>
    <xf numFmtId="0" fontId="45" fillId="0" borderId="48" xfId="55" applyFont="1" applyBorder="1"/>
    <xf numFmtId="0" fontId="46" fillId="18" borderId="53" xfId="55" applyFont="1" applyFill="1" applyBorder="1" applyAlignment="1">
      <alignment horizontal="center" vertical="center"/>
    </xf>
    <xf numFmtId="0" fontId="47" fillId="2" borderId="65" xfId="55" applyFont="1" applyFill="1" applyBorder="1" applyAlignment="1">
      <alignment horizontal="right" vertical="center"/>
    </xf>
    <xf numFmtId="0" fontId="45" fillId="0" borderId="15" xfId="55" applyFont="1" applyBorder="1"/>
    <xf numFmtId="0" fontId="48" fillId="0" borderId="60" xfId="55" applyFont="1" applyBorder="1" applyAlignment="1">
      <alignment vertical="center"/>
    </xf>
    <xf numFmtId="0" fontId="47" fillId="2" borderId="14" xfId="55" applyFont="1" applyFill="1" applyBorder="1" applyAlignment="1">
      <alignment horizontal="right" vertical="center"/>
    </xf>
    <xf numFmtId="0" fontId="48" fillId="0" borderId="14" xfId="55" applyFont="1" applyBorder="1" applyAlignment="1">
      <alignment horizontal="left" vertical="center"/>
    </xf>
    <xf numFmtId="0" fontId="49" fillId="0" borderId="13" xfId="55" applyFont="1" applyBorder="1"/>
    <xf numFmtId="176" fontId="48" fillId="19" borderId="66" xfId="55" applyNumberFormat="1" applyFont="1" applyFill="1" applyBorder="1" applyAlignment="1">
      <alignment horizontal="center" vertical="center"/>
    </xf>
    <xf numFmtId="0" fontId="45" fillId="0" borderId="0" xfId="55" applyFont="1"/>
    <xf numFmtId="0" fontId="47" fillId="2" borderId="67" xfId="55" applyFont="1" applyFill="1" applyBorder="1" applyAlignment="1">
      <alignment horizontal="right" vertical="center"/>
    </xf>
    <xf numFmtId="14" fontId="48" fillId="0" borderId="57" xfId="55" applyNumberFormat="1" applyFont="1" applyBorder="1" applyAlignment="1">
      <alignment horizontal="left" vertical="center"/>
    </xf>
    <xf numFmtId="0" fontId="47" fillId="2" borderId="53" xfId="55" applyFont="1" applyFill="1" applyBorder="1" applyAlignment="1">
      <alignment horizontal="right" vertical="center"/>
    </xf>
    <xf numFmtId="0" fontId="48" fillId="0" borderId="53" xfId="55" applyFont="1" applyBorder="1" applyAlignment="1">
      <alignment horizontal="left" vertical="center"/>
    </xf>
    <xf numFmtId="0" fontId="49" fillId="0" borderId="48" xfId="55" applyFont="1" applyBorder="1"/>
    <xf numFmtId="0" fontId="45" fillId="0" borderId="66" xfId="55" applyFont="1" applyBorder="1"/>
    <xf numFmtId="0" fontId="45" fillId="0" borderId="14" xfId="55" applyFont="1" applyBorder="1"/>
    <xf numFmtId="0" fontId="50" fillId="20" borderId="68" xfId="55" applyFont="1" applyFill="1" applyBorder="1" applyAlignment="1">
      <alignment horizontal="center" vertical="center" wrapText="1"/>
    </xf>
    <xf numFmtId="0" fontId="50" fillId="20" borderId="62" xfId="55" applyFont="1" applyFill="1" applyBorder="1" applyAlignment="1">
      <alignment horizontal="center" vertical="center" wrapText="1"/>
    </xf>
    <xf numFmtId="0" fontId="51" fillId="20" borderId="56" xfId="55" applyFont="1" applyFill="1" applyBorder="1" applyAlignment="1">
      <alignment horizontal="center" vertical="center" wrapText="1"/>
    </xf>
    <xf numFmtId="0" fontId="50" fillId="20" borderId="15" xfId="55" applyFont="1" applyFill="1" applyBorder="1" applyAlignment="1">
      <alignment horizontal="center" vertical="center" wrapText="1"/>
    </xf>
    <xf numFmtId="0" fontId="50" fillId="20" borderId="13" xfId="55" applyFont="1" applyFill="1" applyBorder="1" applyAlignment="1">
      <alignment horizontal="center" vertical="center" wrapText="1"/>
    </xf>
    <xf numFmtId="0" fontId="45" fillId="0" borderId="60" xfId="55" applyFont="1" applyBorder="1"/>
    <xf numFmtId="0" fontId="52" fillId="0" borderId="53" xfId="55" applyFont="1" applyBorder="1" applyAlignment="1">
      <alignment horizontal="center"/>
    </xf>
    <xf numFmtId="0" fontId="52" fillId="0" borderId="47" xfId="55" applyFont="1" applyBorder="1" applyAlignment="1">
      <alignment horizontal="center"/>
    </xf>
    <xf numFmtId="0" fontId="52" fillId="0" borderId="48" xfId="55" applyFont="1" applyBorder="1" applyAlignment="1">
      <alignment horizontal="center"/>
    </xf>
    <xf numFmtId="179" fontId="53" fillId="0" borderId="57" xfId="55" applyNumberFormat="1" applyFont="1" applyBorder="1" applyAlignment="1">
      <alignment horizontal="center"/>
    </xf>
    <xf numFmtId="178" fontId="48" fillId="0" borderId="57" xfId="55" applyNumberFormat="1" applyFont="1" applyBorder="1" applyAlignment="1">
      <alignment horizontal="center" wrapText="1"/>
    </xf>
    <xf numFmtId="179" fontId="53" fillId="0" borderId="60" xfId="55" applyNumberFormat="1" applyFont="1" applyBorder="1" applyAlignment="1">
      <alignment horizontal="center"/>
    </xf>
    <xf numFmtId="0" fontId="47" fillId="0" borderId="53" xfId="58" applyFont="1" applyBorder="1" applyAlignment="1">
      <alignment horizontal="left"/>
    </xf>
    <xf numFmtId="0" fontId="47" fillId="0" borderId="47" xfId="58" applyFont="1" applyBorder="1" applyAlignment="1">
      <alignment horizontal="left"/>
    </xf>
    <xf numFmtId="0" fontId="47" fillId="0" borderId="48" xfId="58" applyFont="1" applyBorder="1" applyAlignment="1">
      <alignment horizontal="left"/>
    </xf>
    <xf numFmtId="179" fontId="53" fillId="0" borderId="60" xfId="55" applyNumberFormat="1" applyFont="1" applyBorder="1" applyAlignment="1">
      <alignment horizontal="center" wrapText="1"/>
    </xf>
    <xf numFmtId="178" fontId="48" fillId="0" borderId="48" xfId="55" applyNumberFormat="1" applyFont="1" applyBorder="1" applyAlignment="1">
      <alignment horizontal="center" wrapText="1"/>
    </xf>
    <xf numFmtId="0" fontId="48" fillId="0" borderId="53" xfId="55" applyFont="1" applyBorder="1" applyAlignment="1">
      <alignment horizontal="left"/>
    </xf>
    <xf numFmtId="0" fontId="48" fillId="0" borderId="47" xfId="55" applyFont="1" applyBorder="1" applyAlignment="1">
      <alignment horizontal="left"/>
    </xf>
    <xf numFmtId="0" fontId="48" fillId="0" borderId="48" xfId="55" applyFont="1" applyBorder="1" applyAlignment="1">
      <alignment horizontal="left"/>
    </xf>
    <xf numFmtId="180" fontId="53" fillId="0" borderId="57" xfId="55" applyNumberFormat="1" applyFont="1" applyBorder="1" applyAlignment="1">
      <alignment horizontal="center" wrapText="1"/>
    </xf>
    <xf numFmtId="49" fontId="48" fillId="0" borderId="57" xfId="55" applyNumberFormat="1" applyFont="1" applyBorder="1" applyAlignment="1">
      <alignment horizontal="center" wrapText="1"/>
    </xf>
    <xf numFmtId="180" fontId="54" fillId="5" borderId="48" xfId="55" applyNumberFormat="1" applyFont="1" applyFill="1" applyBorder="1" applyAlignment="1">
      <alignment horizontal="center" wrapText="1"/>
    </xf>
    <xf numFmtId="178" fontId="53" fillId="5" borderId="60" xfId="55" applyNumberFormat="1" applyFont="1" applyFill="1" applyBorder="1" applyAlignment="1">
      <alignment horizontal="center" wrapText="1"/>
    </xf>
    <xf numFmtId="180" fontId="54" fillId="0" borderId="57" xfId="55" applyNumberFormat="1" applyFont="1" applyBorder="1" applyAlignment="1">
      <alignment horizontal="center" wrapText="1"/>
    </xf>
    <xf numFmtId="180" fontId="54" fillId="0" borderId="48" xfId="55" applyNumberFormat="1" applyFont="1" applyBorder="1" applyAlignment="1">
      <alignment horizontal="center" wrapText="1"/>
    </xf>
    <xf numFmtId="181" fontId="53" fillId="0" borderId="60" xfId="55" applyNumberFormat="1" applyFont="1" applyBorder="1" applyAlignment="1">
      <alignment horizontal="center" wrapText="1"/>
    </xf>
    <xf numFmtId="180" fontId="48" fillId="0" borderId="57" xfId="55" applyNumberFormat="1" applyFont="1" applyBorder="1" applyAlignment="1">
      <alignment horizontal="center" wrapText="1"/>
    </xf>
    <xf numFmtId="0" fontId="48" fillId="0" borderId="53" xfId="58" applyFont="1" applyBorder="1" applyAlignment="1">
      <alignment horizontal="left"/>
    </xf>
    <xf numFmtId="0" fontId="48" fillId="0" borderId="47" xfId="58" applyFont="1" applyBorder="1" applyAlignment="1">
      <alignment horizontal="left"/>
    </xf>
    <xf numFmtId="0" fontId="48" fillId="0" borderId="48" xfId="58" applyFont="1" applyBorder="1" applyAlignment="1">
      <alignment horizontal="left"/>
    </xf>
    <xf numFmtId="0" fontId="54" fillId="5" borderId="53" xfId="58" applyFont="1" applyFill="1" applyBorder="1"/>
    <xf numFmtId="0" fontId="54" fillId="5" borderId="47" xfId="58" applyFont="1" applyFill="1" applyBorder="1"/>
    <xf numFmtId="0" fontId="54" fillId="5" borderId="48" xfId="58" applyFont="1" applyFill="1" applyBorder="1"/>
    <xf numFmtId="178" fontId="53" fillId="5" borderId="60" xfId="58" applyNumberFormat="1" applyFont="1" applyFill="1" applyBorder="1" applyAlignment="1">
      <alignment horizontal="center" wrapText="1"/>
    </xf>
    <xf numFmtId="180" fontId="48" fillId="0" borderId="57" xfId="58" applyNumberFormat="1" applyFont="1" applyBorder="1" applyAlignment="1">
      <alignment horizontal="center" wrapText="1"/>
    </xf>
    <xf numFmtId="181" fontId="48" fillId="0" borderId="57" xfId="55" applyNumberFormat="1" applyFont="1" applyBorder="1" applyAlignment="1">
      <alignment horizontal="center" wrapText="1"/>
    </xf>
    <xf numFmtId="0" fontId="23" fillId="0" borderId="53" xfId="55" applyFont="1" applyBorder="1" applyAlignment="1">
      <alignment horizontal="left"/>
    </xf>
    <xf numFmtId="0" fontId="23" fillId="0" borderId="47" xfId="55" applyFont="1" applyBorder="1" applyAlignment="1">
      <alignment horizontal="left"/>
    </xf>
    <xf numFmtId="0" fontId="23" fillId="0" borderId="48" xfId="55" applyFont="1" applyBorder="1" applyAlignment="1">
      <alignment horizontal="left"/>
    </xf>
    <xf numFmtId="180" fontId="53" fillId="0" borderId="60" xfId="55" applyNumberFormat="1" applyFont="1" applyBorder="1" applyAlignment="1">
      <alignment horizontal="center" wrapText="1"/>
    </xf>
    <xf numFmtId="0" fontId="45" fillId="0" borderId="55" xfId="55" applyFont="1" applyBorder="1"/>
    <xf numFmtId="0" fontId="45" fillId="0" borderId="13" xfId="55" applyFont="1" applyBorder="1"/>
    <xf numFmtId="0" fontId="55" fillId="20" borderId="56" xfId="55" applyFont="1" applyFill="1" applyBorder="1" applyAlignment="1">
      <alignment horizontal="center" vertical="center" wrapText="1"/>
    </xf>
    <xf numFmtId="0" fontId="56" fillId="20" borderId="56" xfId="55" applyFont="1" applyFill="1" applyBorder="1" applyAlignment="1">
      <alignment horizontal="center" vertical="center" wrapText="1"/>
    </xf>
    <xf numFmtId="178" fontId="48" fillId="21" borderId="57" xfId="55" applyNumberFormat="1" applyFont="1" applyFill="1" applyBorder="1" applyAlignment="1">
      <alignment horizontal="center" wrapText="1"/>
    </xf>
    <xf numFmtId="180" fontId="48" fillId="21" borderId="57" xfId="55" applyNumberFormat="1" applyFont="1" applyFill="1" applyBorder="1" applyAlignment="1">
      <alignment horizontal="center" wrapText="1"/>
    </xf>
    <xf numFmtId="180" fontId="54" fillId="21" borderId="48" xfId="55" applyNumberFormat="1" applyFont="1" applyFill="1" applyBorder="1" applyAlignment="1">
      <alignment horizontal="center" wrapText="1"/>
    </xf>
    <xf numFmtId="180" fontId="48" fillId="22" borderId="57" xfId="55" applyNumberFormat="1" applyFont="1" applyFill="1" applyBorder="1" applyAlignment="1">
      <alignment horizontal="center" wrapText="1"/>
    </xf>
    <xf numFmtId="180" fontId="48" fillId="21" borderId="57" xfId="58" applyNumberFormat="1" applyFont="1" applyFill="1" applyBorder="1" applyAlignment="1">
      <alignment horizontal="center" wrapText="1"/>
    </xf>
    <xf numFmtId="180" fontId="53" fillId="14" borderId="57" xfId="55" applyNumberFormat="1" applyFont="1" applyFill="1" applyBorder="1" applyAlignment="1">
      <alignment horizontal="center" wrapText="1"/>
    </xf>
    <xf numFmtId="178" fontId="48" fillId="14" borderId="57" xfId="58" applyNumberFormat="1" applyFont="1" applyFill="1" applyBorder="1" applyAlignment="1">
      <alignment horizontal="center" wrapText="1"/>
    </xf>
    <xf numFmtId="0" fontId="52" fillId="0" borderId="53" xfId="58" applyFont="1" applyBorder="1" applyAlignment="1">
      <alignment horizontal="center"/>
    </xf>
    <xf numFmtId="0" fontId="52" fillId="0" borderId="47" xfId="58" applyFont="1" applyBorder="1" applyAlignment="1">
      <alignment horizontal="center"/>
    </xf>
    <xf numFmtId="0" fontId="52" fillId="0" borderId="48" xfId="58" applyFont="1" applyBorder="1" applyAlignment="1">
      <alignment horizontal="center"/>
    </xf>
    <xf numFmtId="181" fontId="48" fillId="0" borderId="57" xfId="58" applyNumberFormat="1" applyFont="1" applyBorder="1" applyAlignment="1">
      <alignment horizontal="center" wrapText="1"/>
    </xf>
    <xf numFmtId="181" fontId="53" fillId="0" borderId="60" xfId="58" applyNumberFormat="1" applyFont="1" applyBorder="1" applyAlignment="1">
      <alignment horizontal="center" wrapText="1"/>
    </xf>
    <xf numFmtId="178" fontId="48" fillId="0" borderId="57" xfId="58" applyNumberFormat="1" applyFont="1" applyBorder="1" applyAlignment="1">
      <alignment horizontal="center" wrapText="1"/>
    </xf>
    <xf numFmtId="179" fontId="53" fillId="0" borderId="60" xfId="58" applyNumberFormat="1" applyFont="1" applyBorder="1" applyAlignment="1">
      <alignment horizontal="center" wrapText="1"/>
    </xf>
    <xf numFmtId="0" fontId="47" fillId="5" borderId="53" xfId="58" applyFont="1" applyFill="1" applyBorder="1" applyAlignment="1">
      <alignment horizontal="left"/>
    </xf>
    <xf numFmtId="0" fontId="47" fillId="5" borderId="47" xfId="58" applyFont="1" applyFill="1" applyBorder="1" applyAlignment="1">
      <alignment horizontal="left"/>
    </xf>
    <xf numFmtId="0" fontId="47" fillId="5" borderId="48" xfId="58" applyFont="1" applyFill="1" applyBorder="1" applyAlignment="1">
      <alignment horizontal="left"/>
    </xf>
    <xf numFmtId="178" fontId="54" fillId="0" borderId="57" xfId="58" applyNumberFormat="1" applyFont="1" applyBorder="1" applyAlignment="1">
      <alignment horizontal="center" vertical="center" wrapText="1"/>
    </xf>
    <xf numFmtId="180" fontId="48" fillId="0" borderId="57" xfId="58" applyNumberFormat="1" applyFont="1" applyBorder="1" applyAlignment="1">
      <alignment horizontal="center"/>
    </xf>
    <xf numFmtId="0" fontId="48" fillId="0" borderId="69" xfId="58" applyFont="1" applyBorder="1" applyAlignment="1">
      <alignment horizontal="left"/>
    </xf>
    <xf numFmtId="0" fontId="48" fillId="0" borderId="70" xfId="58" applyFont="1" applyBorder="1" applyAlignment="1">
      <alignment horizontal="left"/>
    </xf>
    <xf numFmtId="0" fontId="48" fillId="0" borderId="71" xfId="58" applyFont="1" applyBorder="1" applyAlignment="1">
      <alignment horizontal="left"/>
    </xf>
    <xf numFmtId="0" fontId="52" fillId="0" borderId="21" xfId="58" applyFont="1" applyBorder="1" applyAlignment="1">
      <alignment horizontal="center"/>
    </xf>
    <xf numFmtId="0" fontId="52" fillId="0" borderId="22" xfId="58" applyFont="1" applyBorder="1" applyAlignment="1">
      <alignment horizontal="center"/>
    </xf>
    <xf numFmtId="0" fontId="52" fillId="0" borderId="23" xfId="58" applyFont="1" applyBorder="1" applyAlignment="1">
      <alignment horizontal="center"/>
    </xf>
    <xf numFmtId="180" fontId="48" fillId="0" borderId="13" xfId="58" applyNumberFormat="1" applyFont="1" applyBorder="1" applyAlignment="1">
      <alignment horizontal="center" wrapText="1"/>
    </xf>
    <xf numFmtId="0" fontId="47" fillId="5" borderId="34" xfId="58" applyFont="1" applyFill="1" applyBorder="1" applyAlignment="1">
      <alignment horizontal="left"/>
    </xf>
    <xf numFmtId="0" fontId="48" fillId="0" borderId="34" xfId="58" applyFont="1" applyBorder="1" applyAlignment="1">
      <alignment horizontal="left"/>
    </xf>
    <xf numFmtId="178" fontId="53" fillId="5" borderId="13" xfId="58" applyNumberFormat="1" applyFont="1" applyFill="1" applyBorder="1" applyAlignment="1">
      <alignment horizontal="center" wrapText="1"/>
    </xf>
    <xf numFmtId="0" fontId="48" fillId="0" borderId="14" xfId="58" applyFont="1" applyBorder="1" applyAlignment="1">
      <alignment horizontal="left"/>
    </xf>
    <xf numFmtId="0" fontId="48" fillId="0" borderId="15" xfId="58" applyFont="1" applyBorder="1" applyAlignment="1">
      <alignment horizontal="left"/>
    </xf>
    <xf numFmtId="0" fontId="48" fillId="0" borderId="13" xfId="58" applyFont="1" applyBorder="1" applyAlignment="1">
      <alignment horizontal="left"/>
    </xf>
    <xf numFmtId="0" fontId="47" fillId="0" borderId="53" xfId="55" applyFont="1" applyBorder="1" applyAlignment="1">
      <alignment horizontal="left"/>
    </xf>
    <xf numFmtId="0" fontId="47" fillId="0" borderId="47" xfId="55" applyFont="1" applyBorder="1" applyAlignment="1">
      <alignment horizontal="left"/>
    </xf>
    <xf numFmtId="0" fontId="47" fillId="0" borderId="48" xfId="55" applyFont="1" applyBorder="1" applyAlignment="1">
      <alignment horizontal="left"/>
    </xf>
    <xf numFmtId="49" fontId="54" fillId="0" borderId="57" xfId="55" applyNumberFormat="1" applyFont="1" applyBorder="1" applyAlignment="1">
      <alignment horizontal="center" vertical="center" wrapText="1"/>
    </xf>
    <xf numFmtId="178" fontId="48" fillId="23" borderId="57" xfId="59" applyNumberFormat="1" applyFont="1" applyFill="1" applyBorder="1" applyAlignment="1">
      <alignment horizontal="center" vertical="center" wrapText="1"/>
    </xf>
    <xf numFmtId="181" fontId="48" fillId="22" borderId="57" xfId="58" applyNumberFormat="1" applyFont="1" applyFill="1" applyBorder="1" applyAlignment="1">
      <alignment horizontal="center" wrapText="1"/>
    </xf>
    <xf numFmtId="178" fontId="48" fillId="21" borderId="57" xfId="58" applyNumberFormat="1" applyFont="1" applyFill="1" applyBorder="1" applyAlignment="1">
      <alignment horizontal="center" wrapText="1"/>
    </xf>
    <xf numFmtId="178" fontId="48" fillId="0" borderId="58" xfId="58" applyNumberFormat="1" applyFont="1" applyBorder="1" applyAlignment="1">
      <alignment horizontal="center" wrapText="1"/>
    </xf>
    <xf numFmtId="178" fontId="48" fillId="21" borderId="53" xfId="58" applyNumberFormat="1" applyFont="1" applyFill="1" applyBorder="1" applyAlignment="1">
      <alignment horizontal="center" wrapText="1"/>
    </xf>
    <xf numFmtId="178" fontId="54" fillId="0" borderId="34" xfId="58" applyNumberFormat="1" applyFont="1" applyBorder="1" applyAlignment="1">
      <alignment horizontal="center" vertical="center" wrapText="1"/>
    </xf>
    <xf numFmtId="180" fontId="48" fillId="21" borderId="53" xfId="58" applyNumberFormat="1" applyFont="1" applyFill="1" applyBorder="1" applyAlignment="1">
      <alignment horizontal="center" wrapText="1"/>
    </xf>
    <xf numFmtId="180" fontId="48" fillId="0" borderId="34" xfId="58" applyNumberFormat="1" applyFont="1" applyBorder="1" applyAlignment="1">
      <alignment horizontal="center"/>
    </xf>
    <xf numFmtId="180" fontId="48" fillId="0" borderId="60" xfId="58" applyNumberFormat="1" applyFont="1" applyBorder="1" applyAlignment="1">
      <alignment horizontal="center"/>
    </xf>
    <xf numFmtId="178" fontId="54" fillId="21" borderId="57" xfId="58" applyNumberFormat="1" applyFont="1" applyFill="1" applyBorder="1" applyAlignment="1">
      <alignment horizontal="center" vertical="center" wrapText="1"/>
    </xf>
    <xf numFmtId="180" fontId="54" fillId="0" borderId="57" xfId="55" applyNumberFormat="1" applyFont="1" applyBorder="1" applyAlignment="1">
      <alignment horizontal="center" vertical="center" wrapText="1"/>
    </xf>
    <xf numFmtId="180" fontId="54" fillId="21" borderId="57" xfId="55" applyNumberFormat="1" applyFont="1" applyFill="1" applyBorder="1" applyAlignment="1">
      <alignment horizontal="center" vertical="center" wrapText="1"/>
    </xf>
    <xf numFmtId="0" fontId="57" fillId="0" borderId="0" xfId="53" applyFont="1" applyFill="1" applyAlignment="1"/>
    <xf numFmtId="182" fontId="57" fillId="0" borderId="0" xfId="53" applyNumberFormat="1" applyFont="1" applyFill="1" applyAlignment="1"/>
    <xf numFmtId="0" fontId="44" fillId="0" borderId="53" xfId="53" applyFont="1" applyFill="1" applyBorder="1" applyAlignment="1">
      <alignment horizontal="center" vertical="center"/>
    </xf>
    <xf numFmtId="0" fontId="58" fillId="0" borderId="47" xfId="53" applyFont="1" applyFill="1" applyBorder="1" applyAlignment="1"/>
    <xf numFmtId="0" fontId="58" fillId="0" borderId="48" xfId="53" applyFont="1" applyFill="1" applyBorder="1" applyAlignment="1"/>
    <xf numFmtId="0" fontId="46" fillId="0" borderId="57" xfId="53" applyFont="1" applyFill="1" applyBorder="1" applyAlignment="1">
      <alignment horizontal="center" vertical="center"/>
    </xf>
    <xf numFmtId="0" fontId="46" fillId="0" borderId="53" xfId="53" applyFont="1" applyFill="1" applyBorder="1" applyAlignment="1">
      <alignment horizontal="center" vertical="center"/>
    </xf>
    <xf numFmtId="0" fontId="46" fillId="24" borderId="53" xfId="53" applyFont="1" applyFill="1" applyBorder="1" applyAlignment="1">
      <alignment horizontal="center" vertical="center"/>
    </xf>
    <xf numFmtId="182" fontId="46" fillId="24" borderId="47" xfId="53" applyNumberFormat="1" applyFont="1" applyFill="1" applyBorder="1" applyAlignment="1">
      <alignment horizontal="center" vertical="center"/>
    </xf>
    <xf numFmtId="0" fontId="47" fillId="2" borderId="65" xfId="53" applyFont="1" applyFill="1" applyBorder="1" applyAlignment="1">
      <alignment horizontal="right" vertical="center"/>
    </xf>
    <xf numFmtId="0" fontId="59" fillId="0" borderId="15" xfId="53" applyFont="1" applyFill="1" applyBorder="1" applyAlignment="1"/>
    <xf numFmtId="0" fontId="48" fillId="0" borderId="34" xfId="51" applyFont="1" applyFill="1" applyBorder="1" applyAlignment="1">
      <alignment horizontal="left" vertical="center"/>
    </xf>
    <xf numFmtId="0" fontId="47" fillId="2" borderId="14" xfId="53" applyFont="1" applyFill="1" applyBorder="1" applyAlignment="1">
      <alignment horizontal="right" vertical="center"/>
    </xf>
    <xf numFmtId="0" fontId="48" fillId="25" borderId="14" xfId="53" applyFont="1" applyFill="1" applyBorder="1" applyAlignment="1">
      <alignment horizontal="left" vertical="center"/>
    </xf>
    <xf numFmtId="0" fontId="48" fillId="25" borderId="15" xfId="53" applyFont="1" applyFill="1" applyBorder="1" applyAlignment="1">
      <alignment horizontal="left" vertical="center"/>
    </xf>
    <xf numFmtId="0" fontId="60" fillId="0" borderId="13" xfId="53" applyFont="1" applyFill="1" applyBorder="1" applyAlignment="1"/>
    <xf numFmtId="182" fontId="60" fillId="0" borderId="0" xfId="53" applyNumberFormat="1" applyFont="1" applyFill="1" applyAlignment="1"/>
    <xf numFmtId="0" fontId="47" fillId="2" borderId="67" xfId="53" applyFont="1" applyFill="1" applyBorder="1" applyAlignment="1">
      <alignment horizontal="right" vertical="center"/>
    </xf>
    <xf numFmtId="0" fontId="59" fillId="0" borderId="47" xfId="53" applyFont="1" applyFill="1" applyBorder="1" applyAlignment="1"/>
    <xf numFmtId="0" fontId="47" fillId="2" borderId="53" xfId="53" applyFont="1" applyFill="1" applyBorder="1" applyAlignment="1">
      <alignment horizontal="right" vertical="center"/>
    </xf>
    <xf numFmtId="0" fontId="60" fillId="0" borderId="48" xfId="53" applyFont="1" applyFill="1" applyBorder="1" applyAlignment="1"/>
    <xf numFmtId="182" fontId="60" fillId="0" borderId="15" xfId="53" applyNumberFormat="1" applyFont="1" applyFill="1" applyBorder="1" applyAlignment="1"/>
    <xf numFmtId="0" fontId="50" fillId="20" borderId="68" xfId="53" applyFont="1" applyFill="1" applyBorder="1" applyAlignment="1">
      <alignment horizontal="center" vertical="center" wrapText="1"/>
    </xf>
    <xf numFmtId="0" fontId="50" fillId="20" borderId="62" xfId="53" applyFont="1" applyFill="1" applyBorder="1" applyAlignment="1">
      <alignment horizontal="center" vertical="center" wrapText="1"/>
    </xf>
    <xf numFmtId="0" fontId="50" fillId="20" borderId="55" xfId="53" applyFont="1" applyFill="1" applyBorder="1" applyAlignment="1">
      <alignment horizontal="center" vertical="center" wrapText="1"/>
    </xf>
    <xf numFmtId="0" fontId="51" fillId="20" borderId="56" xfId="53" applyFont="1" applyFill="1" applyBorder="1" applyAlignment="1">
      <alignment horizontal="center" vertical="center" wrapText="1"/>
    </xf>
    <xf numFmtId="182" fontId="51" fillId="20" borderId="58" xfId="53" applyNumberFormat="1" applyFont="1" applyFill="1" applyBorder="1" applyAlignment="1">
      <alignment horizontal="center" vertical="center" wrapText="1"/>
    </xf>
    <xf numFmtId="0" fontId="50" fillId="20" borderId="0" xfId="53" applyFont="1" applyFill="1" applyAlignment="1">
      <alignment horizontal="center" vertical="center" wrapText="1"/>
    </xf>
    <xf numFmtId="0" fontId="58" fillId="0" borderId="60" xfId="53" applyFont="1" applyFill="1" applyBorder="1" applyAlignment="1"/>
    <xf numFmtId="182" fontId="51" fillId="20" borderId="60" xfId="53" applyNumberFormat="1" applyFont="1" applyFill="1" applyBorder="1" applyAlignment="1">
      <alignment horizontal="center" vertical="center" wrapText="1"/>
    </xf>
    <xf numFmtId="0" fontId="59" fillId="0" borderId="34" xfId="60" applyFont="1" applyFill="1" applyBorder="1" applyAlignment="1">
      <alignment horizontal="left" vertical="top" wrapText="1"/>
    </xf>
    <xf numFmtId="0" fontId="61" fillId="0" borderId="34" xfId="0" applyFont="1" applyFill="1" applyBorder="1" applyAlignment="1">
      <alignment horizontal="left" vertical="top" wrapText="1"/>
    </xf>
    <xf numFmtId="181" fontId="53" fillId="5" borderId="48" xfId="53" applyNumberFormat="1" applyFont="1" applyFill="1" applyBorder="1" applyAlignment="1">
      <alignment horizontal="center" vertical="center" wrapText="1"/>
    </xf>
    <xf numFmtId="182" fontId="62" fillId="5" borderId="13" xfId="53" applyNumberFormat="1" applyFont="1" applyFill="1" applyBorder="1" applyAlignment="1">
      <alignment horizontal="center" vertical="center" wrapText="1"/>
    </xf>
    <xf numFmtId="0" fontId="54" fillId="0" borderId="34" xfId="60" applyFont="1" applyFill="1" applyBorder="1" applyAlignment="1">
      <alignment horizontal="left" vertical="top" wrapText="1"/>
    </xf>
    <xf numFmtId="0" fontId="54" fillId="0" borderId="34" xfId="60" applyFont="1" applyFill="1" applyBorder="1" applyAlignment="1">
      <alignment horizontal="left" vertical="center" wrapText="1"/>
    </xf>
    <xf numFmtId="0" fontId="61" fillId="0" borderId="34" xfId="0" applyFont="1" applyFill="1" applyBorder="1" applyAlignment="1">
      <alignment horizontal="left" vertical="center" wrapText="1"/>
    </xf>
    <xf numFmtId="0" fontId="63" fillId="0" borderId="34" xfId="0" applyFont="1" applyFill="1" applyBorder="1" applyAlignment="1">
      <alignment horizontal="left" vertical="center" wrapText="1"/>
    </xf>
    <xf numFmtId="182" fontId="58" fillId="0" borderId="47" xfId="53" applyNumberFormat="1" applyFont="1" applyFill="1" applyBorder="1" applyAlignment="1"/>
    <xf numFmtId="182" fontId="58" fillId="0" borderId="48" xfId="53" applyNumberFormat="1" applyFont="1" applyFill="1" applyBorder="1" applyAlignment="1"/>
    <xf numFmtId="182" fontId="48" fillId="26" borderId="72" xfId="53" applyNumberFormat="1" applyFont="1" applyFill="1" applyBorder="1" applyAlignment="1">
      <alignment horizontal="center" vertical="center"/>
    </xf>
    <xf numFmtId="182" fontId="48" fillId="26" borderId="68" xfId="53" applyNumberFormat="1" applyFont="1" applyFill="1" applyBorder="1" applyAlignment="1">
      <alignment horizontal="center" vertical="center"/>
    </xf>
    <xf numFmtId="182" fontId="48" fillId="26" borderId="62" xfId="53" applyNumberFormat="1" applyFont="1" applyFill="1" applyBorder="1" applyAlignment="1">
      <alignment horizontal="center" vertical="center"/>
    </xf>
    <xf numFmtId="182" fontId="48" fillId="26" borderId="66" xfId="53" applyNumberFormat="1" applyFont="1" applyFill="1" applyBorder="1" applyAlignment="1">
      <alignment horizontal="center" vertical="center"/>
    </xf>
    <xf numFmtId="182" fontId="48" fillId="26" borderId="0" xfId="53" applyNumberFormat="1" applyFont="1" applyFill="1" applyAlignment="1">
      <alignment horizontal="center" vertical="center"/>
    </xf>
    <xf numFmtId="182" fontId="48" fillId="26" borderId="55" xfId="53" applyNumberFormat="1" applyFont="1" applyFill="1" applyBorder="1" applyAlignment="1">
      <alignment horizontal="center" vertical="center"/>
    </xf>
    <xf numFmtId="182" fontId="48" fillId="26" borderId="14" xfId="53" applyNumberFormat="1" applyFont="1" applyFill="1" applyBorder="1" applyAlignment="1">
      <alignment horizontal="center" vertical="center"/>
    </xf>
    <xf numFmtId="182" fontId="48" fillId="26" borderId="15" xfId="53" applyNumberFormat="1" applyFont="1" applyFill="1" applyBorder="1" applyAlignment="1">
      <alignment horizontal="center" vertical="center"/>
    </xf>
    <xf numFmtId="182" fontId="48" fillId="26" borderId="13" xfId="53" applyNumberFormat="1" applyFont="1" applyFill="1" applyBorder="1" applyAlignment="1">
      <alignment horizontal="center" vertical="center"/>
    </xf>
    <xf numFmtId="182" fontId="55" fillId="20" borderId="56" xfId="53" applyNumberFormat="1" applyFont="1" applyFill="1" applyBorder="1" applyAlignment="1">
      <alignment horizontal="center" vertical="center" wrapText="1"/>
    </xf>
    <xf numFmtId="182" fontId="51" fillId="20" borderId="56" xfId="53" applyNumberFormat="1" applyFont="1" applyFill="1" applyBorder="1" applyAlignment="1">
      <alignment horizontal="center" vertical="center" wrapText="1"/>
    </xf>
    <xf numFmtId="182" fontId="56" fillId="20" borderId="56" xfId="53" applyNumberFormat="1" applyFont="1" applyFill="1" applyBorder="1" applyAlignment="1">
      <alignment horizontal="center" vertical="center" wrapText="1"/>
    </xf>
    <xf numFmtId="182" fontId="58" fillId="0" borderId="60" xfId="53" applyNumberFormat="1" applyFont="1" applyFill="1" applyBorder="1" applyAlignment="1"/>
    <xf numFmtId="0" fontId="46" fillId="24" borderId="47" xfId="53" applyFont="1" applyFill="1" applyBorder="1" applyAlignment="1">
      <alignment horizontal="center" vertical="center"/>
    </xf>
    <xf numFmtId="0" fontId="60" fillId="0" borderId="0" xfId="53" applyFont="1" applyFill="1" applyAlignment="1"/>
    <xf numFmtId="0" fontId="60" fillId="0" borderId="15" xfId="53" applyFont="1" applyFill="1" applyBorder="1" applyAlignment="1"/>
    <xf numFmtId="0" fontId="51" fillId="20" borderId="58" xfId="53" applyFont="1" applyFill="1" applyBorder="1" applyAlignment="1">
      <alignment horizontal="center" vertical="center" wrapText="1"/>
    </xf>
    <xf numFmtId="0" fontId="51" fillId="20" borderId="60" xfId="53" applyFont="1" applyFill="1" applyBorder="1" applyAlignment="1">
      <alignment horizontal="center" vertical="center" wrapText="1"/>
    </xf>
    <xf numFmtId="181" fontId="62" fillId="5" borderId="13" xfId="53" applyNumberFormat="1" applyFont="1" applyFill="1" applyBorder="1" applyAlignment="1">
      <alignment horizontal="left" vertical="center" wrapText="1"/>
    </xf>
    <xf numFmtId="181" fontId="62" fillId="0" borderId="13" xfId="53" applyNumberFormat="1" applyFont="1" applyFill="1" applyBorder="1" applyAlignment="1">
      <alignment horizontal="left" vertical="center" wrapText="1"/>
    </xf>
    <xf numFmtId="176" fontId="48" fillId="26" borderId="72" xfId="53" applyNumberFormat="1" applyFont="1" applyFill="1" applyBorder="1" applyAlignment="1">
      <alignment horizontal="center" vertical="center"/>
    </xf>
    <xf numFmtId="176" fontId="48" fillId="26" borderId="68" xfId="53" applyNumberFormat="1" applyFont="1" applyFill="1" applyBorder="1" applyAlignment="1">
      <alignment horizontal="center" vertical="center"/>
    </xf>
    <xf numFmtId="176" fontId="48" fillId="26" borderId="62" xfId="53" applyNumberFormat="1" applyFont="1" applyFill="1" applyBorder="1" applyAlignment="1">
      <alignment horizontal="center" vertical="center"/>
    </xf>
    <xf numFmtId="176" fontId="48" fillId="26" borderId="66" xfId="53" applyNumberFormat="1" applyFont="1" applyFill="1" applyBorder="1" applyAlignment="1">
      <alignment horizontal="center" vertical="center"/>
    </xf>
    <xf numFmtId="176" fontId="48" fillId="26" borderId="0" xfId="53" applyNumberFormat="1" applyFont="1" applyFill="1" applyAlignment="1">
      <alignment horizontal="center" vertical="center"/>
    </xf>
    <xf numFmtId="176" fontId="48" fillId="26" borderId="55" xfId="53" applyNumberFormat="1" applyFont="1" applyFill="1" applyBorder="1" applyAlignment="1">
      <alignment horizontal="center" vertical="center"/>
    </xf>
    <xf numFmtId="176" fontId="48" fillId="26" borderId="14" xfId="53" applyNumberFormat="1" applyFont="1" applyFill="1" applyBorder="1" applyAlignment="1">
      <alignment horizontal="center" vertical="center"/>
    </xf>
    <xf numFmtId="176" fontId="48" fillId="26" borderId="15" xfId="53" applyNumberFormat="1" applyFont="1" applyFill="1" applyBorder="1" applyAlignment="1">
      <alignment horizontal="center" vertical="center"/>
    </xf>
    <xf numFmtId="176" fontId="48" fillId="26" borderId="13" xfId="53" applyNumberFormat="1" applyFont="1" applyFill="1" applyBorder="1" applyAlignment="1">
      <alignment horizontal="center" vertical="center"/>
    </xf>
    <xf numFmtId="0" fontId="55" fillId="20" borderId="56" xfId="53" applyFont="1" applyFill="1" applyBorder="1" applyAlignment="1">
      <alignment horizontal="center" vertical="center" wrapText="1"/>
    </xf>
    <xf numFmtId="0" fontId="56" fillId="20" borderId="56" xfId="53" applyFont="1" applyFill="1" applyBorder="1" applyAlignment="1">
      <alignment horizontal="center" vertical="center" wrapText="1"/>
    </xf>
    <xf numFmtId="178" fontId="62" fillId="27" borderId="60" xfId="51" applyNumberFormat="1" applyFont="1" applyFill="1" applyBorder="1" applyAlignment="1">
      <alignment horizontal="left" vertical="center" wrapText="1"/>
    </xf>
    <xf numFmtId="178" fontId="64" fillId="5" borderId="57" xfId="0" applyNumberFormat="1" applyFont="1" applyFill="1" applyBorder="1" applyAlignment="1">
      <alignment horizontal="left" wrapText="1"/>
    </xf>
    <xf numFmtId="178" fontId="62" fillId="27" borderId="57" xfId="51" applyNumberFormat="1" applyFont="1" applyFill="1" applyBorder="1" applyAlignment="1">
      <alignment horizontal="left" vertical="center" wrapText="1"/>
    </xf>
    <xf numFmtId="181" fontId="65" fillId="5" borderId="48" xfId="53" applyNumberFormat="1" applyFont="1" applyFill="1" applyBorder="1" applyAlignment="1">
      <alignment horizontal="left" wrapText="1"/>
    </xf>
    <xf numFmtId="181" fontId="65" fillId="5" borderId="48" xfId="57" applyNumberFormat="1" applyFont="1" applyFill="1" applyBorder="1" applyAlignment="1">
      <alignment horizontal="left" wrapText="1"/>
    </xf>
    <xf numFmtId="181" fontId="65" fillId="5" borderId="48" xfId="0" applyNumberFormat="1" applyFont="1" applyFill="1" applyBorder="1" applyAlignment="1">
      <alignment horizontal="left" wrapText="1"/>
    </xf>
    <xf numFmtId="181" fontId="65" fillId="5" borderId="48" xfId="58" applyNumberFormat="1" applyFont="1" applyFill="1" applyBorder="1" applyAlignment="1">
      <alignment horizontal="left" wrapText="1"/>
    </xf>
    <xf numFmtId="181" fontId="65" fillId="0" borderId="48" xfId="58" applyNumberFormat="1" applyFont="1" applyFill="1" applyBorder="1" applyAlignment="1">
      <alignment horizontal="left" wrapText="1"/>
    </xf>
    <xf numFmtId="181" fontId="64" fillId="5" borderId="57" xfId="0" applyNumberFormat="1" applyFont="1" applyFill="1" applyBorder="1" applyAlignment="1">
      <alignment horizontal="left" wrapText="1"/>
    </xf>
    <xf numFmtId="181" fontId="64" fillId="5" borderId="57" xfId="53" applyNumberFormat="1" applyFont="1" applyFill="1" applyBorder="1" applyAlignment="1">
      <alignment horizontal="left" wrapText="1"/>
    </xf>
    <xf numFmtId="0" fontId="0" fillId="0" borderId="0" xfId="60"/>
    <xf numFmtId="0" fontId="21" fillId="0" borderId="0" xfId="0" applyFont="1"/>
    <xf numFmtId="182" fontId="66" fillId="0" borderId="0" xfId="0" applyNumberFormat="1" applyFont="1" applyAlignment="1">
      <alignment horizontal="left"/>
    </xf>
    <xf numFmtId="0" fontId="44" fillId="24" borderId="34" xfId="60" applyFont="1" applyFill="1" applyBorder="1" applyAlignment="1">
      <alignment horizontal="center" vertical="center"/>
    </xf>
    <xf numFmtId="0" fontId="59" fillId="0" borderId="34" xfId="60" applyFont="1" applyBorder="1"/>
    <xf numFmtId="182" fontId="58" fillId="0" borderId="34" xfId="60" applyNumberFormat="1" applyFont="1" applyBorder="1" applyAlignment="1">
      <alignment horizontal="left"/>
    </xf>
    <xf numFmtId="0" fontId="47" fillId="2" borderId="34" xfId="60" applyFont="1" applyFill="1" applyBorder="1" applyAlignment="1">
      <alignment horizontal="right" vertical="center"/>
    </xf>
    <xf numFmtId="0" fontId="48" fillId="0" borderId="57" xfId="51" applyFont="1" applyBorder="1" applyAlignment="1">
      <alignment horizontal="left" vertical="center"/>
    </xf>
    <xf numFmtId="0" fontId="59" fillId="2" borderId="34" xfId="60" applyFont="1" applyFill="1" applyBorder="1" applyAlignment="1">
      <alignment horizontal="right" vertical="center"/>
    </xf>
    <xf numFmtId="0" fontId="48" fillId="0" borderId="34" xfId="60" applyFont="1" applyBorder="1" applyAlignment="1">
      <alignment vertical="center"/>
    </xf>
    <xf numFmtId="182" fontId="66" fillId="19" borderId="34" xfId="60" applyNumberFormat="1" applyFont="1" applyFill="1" applyBorder="1" applyAlignment="1">
      <alignment horizontal="left" vertical="center"/>
    </xf>
    <xf numFmtId="0" fontId="48" fillId="0" borderId="34" xfId="60" applyFont="1" applyBorder="1" applyAlignment="1">
      <alignment horizontal="left" vertical="center"/>
    </xf>
    <xf numFmtId="0" fontId="47" fillId="28" borderId="73" xfId="60" applyFont="1" applyFill="1" applyBorder="1" applyAlignment="1">
      <alignment horizontal="center" vertical="center" wrapText="1"/>
    </xf>
    <xf numFmtId="0" fontId="47" fillId="28" borderId="74" xfId="60" applyFont="1" applyFill="1" applyBorder="1" applyAlignment="1">
      <alignment horizontal="center" vertical="center" wrapText="1"/>
    </xf>
    <xf numFmtId="0" fontId="59" fillId="28" borderId="75" xfId="60" applyFont="1" applyFill="1" applyBorder="1" applyAlignment="1">
      <alignment horizontal="center" vertical="center" wrapText="1"/>
    </xf>
    <xf numFmtId="0" fontId="51" fillId="20" borderId="76" xfId="52" applyFont="1" applyFill="1" applyBorder="1" applyAlignment="1">
      <alignment horizontal="center" vertical="center" wrapText="1"/>
    </xf>
    <xf numFmtId="0" fontId="51" fillId="20" borderId="77" xfId="52" applyFont="1" applyFill="1" applyBorder="1" applyAlignment="1">
      <alignment horizontal="center" vertical="center" wrapText="1"/>
    </xf>
    <xf numFmtId="182" fontId="67" fillId="20" borderId="77" xfId="52" applyNumberFormat="1" applyFont="1" applyFill="1" applyBorder="1" applyAlignment="1">
      <alignment horizontal="left" vertical="center" wrapText="1"/>
    </xf>
    <xf numFmtId="182" fontId="68" fillId="20" borderId="77" xfId="52" applyNumberFormat="1" applyFont="1" applyFill="1" applyBorder="1" applyAlignment="1">
      <alignment horizontal="left" vertical="center" wrapText="1"/>
    </xf>
    <xf numFmtId="182" fontId="69" fillId="20" borderId="77" xfId="52" applyNumberFormat="1" applyFont="1" applyFill="1" applyBorder="1" applyAlignment="1">
      <alignment horizontal="left" vertical="center" wrapText="1"/>
    </xf>
    <xf numFmtId="0" fontId="47" fillId="28" borderId="16" xfId="60" applyFont="1" applyFill="1" applyBorder="1" applyAlignment="1">
      <alignment horizontal="center" vertical="center" wrapText="1"/>
    </xf>
    <xf numFmtId="0" fontId="47" fillId="28" borderId="0" xfId="60" applyFont="1" applyFill="1" applyAlignment="1">
      <alignment horizontal="center" vertical="center" wrapText="1"/>
    </xf>
    <xf numFmtId="0" fontId="59" fillId="28" borderId="17" xfId="60" applyFont="1" applyFill="1" applyBorder="1" applyAlignment="1">
      <alignment horizontal="center" vertical="center" wrapText="1"/>
    </xf>
    <xf numFmtId="0" fontId="51" fillId="20" borderId="78" xfId="52" applyFont="1" applyFill="1" applyBorder="1" applyAlignment="1">
      <alignment horizontal="center" vertical="center" wrapText="1"/>
    </xf>
    <xf numFmtId="0" fontId="51" fillId="20" borderId="60" xfId="52" applyFont="1" applyFill="1" applyBorder="1" applyAlignment="1">
      <alignment horizontal="center" vertical="center" wrapText="1"/>
    </xf>
    <xf numFmtId="182" fontId="67" fillId="20" borderId="60" xfId="52" applyNumberFormat="1" applyFont="1" applyFill="1" applyBorder="1" applyAlignment="1">
      <alignment horizontal="left" vertical="center" wrapText="1"/>
    </xf>
    <xf numFmtId="182" fontId="68" fillId="20" borderId="60" xfId="52" applyNumberFormat="1" applyFont="1" applyFill="1" applyBorder="1" applyAlignment="1">
      <alignment horizontal="left" vertical="center" wrapText="1"/>
    </xf>
    <xf numFmtId="182" fontId="69" fillId="20" borderId="60" xfId="52" applyNumberFormat="1" applyFont="1" applyFill="1" applyBorder="1" applyAlignment="1">
      <alignment horizontal="left" vertical="center" wrapText="1"/>
    </xf>
    <xf numFmtId="0" fontId="47" fillId="28" borderId="18" xfId="60" applyFont="1" applyFill="1" applyBorder="1" applyAlignment="1">
      <alignment horizontal="center" vertical="center" wrapText="1"/>
    </xf>
    <xf numFmtId="0" fontId="47" fillId="28" borderId="19" xfId="60" applyFont="1" applyFill="1" applyBorder="1" applyAlignment="1">
      <alignment horizontal="center" vertical="center" wrapText="1"/>
    </xf>
    <xf numFmtId="0" fontId="59" fillId="28" borderId="20" xfId="60" applyFont="1" applyFill="1" applyBorder="1" applyAlignment="1">
      <alignment horizontal="center" vertical="center" wrapText="1"/>
    </xf>
    <xf numFmtId="0" fontId="69" fillId="29" borderId="21" xfId="60" applyFont="1" applyFill="1" applyBorder="1" applyAlignment="1">
      <alignment vertical="top" wrapText="1"/>
    </xf>
    <xf numFmtId="0" fontId="69" fillId="29" borderId="22" xfId="60" applyFont="1" applyFill="1" applyBorder="1" applyAlignment="1">
      <alignment vertical="top" wrapText="1"/>
    </xf>
    <xf numFmtId="0" fontId="58" fillId="29" borderId="22" xfId="60" applyFont="1" applyFill="1" applyBorder="1" applyAlignment="1">
      <alignment vertical="top" wrapText="1"/>
    </xf>
    <xf numFmtId="182" fontId="69" fillId="29" borderId="22" xfId="60" applyNumberFormat="1" applyFont="1" applyFill="1" applyBorder="1" applyAlignment="1">
      <alignment horizontal="left" vertical="top" wrapText="1"/>
    </xf>
    <xf numFmtId="0" fontId="59" fillId="0" borderId="34" xfId="60" applyFont="1" applyBorder="1" applyAlignment="1">
      <alignment horizontal="left" vertical="top" wrapText="1"/>
    </xf>
    <xf numFmtId="0" fontId="61" fillId="0" borderId="22" xfId="0" applyFont="1" applyFill="1" applyBorder="1" applyAlignment="1">
      <alignment horizontal="left" vertical="top" wrapText="1"/>
    </xf>
    <xf numFmtId="179" fontId="53" fillId="5" borderId="34" xfId="53" applyNumberFormat="1" applyFont="1" applyFill="1" applyBorder="1" applyAlignment="1">
      <alignment horizontal="center"/>
    </xf>
    <xf numFmtId="0" fontId="0" fillId="0" borderId="34" xfId="0" applyBorder="1"/>
    <xf numFmtId="182" fontId="70" fillId="0" borderId="48" xfId="52" applyNumberFormat="1" applyFont="1" applyFill="1" applyBorder="1" applyAlignment="1">
      <alignment horizontal="left" wrapText="1"/>
    </xf>
    <xf numFmtId="0" fontId="0" fillId="0" borderId="79" xfId="0" applyBorder="1"/>
    <xf numFmtId="0" fontId="50" fillId="30" borderId="21" xfId="60" applyFont="1" applyFill="1" applyBorder="1" applyAlignment="1">
      <alignment vertical="top" wrapText="1"/>
    </xf>
    <xf numFmtId="0" fontId="50" fillId="30" borderId="22" xfId="60" applyFont="1" applyFill="1" applyBorder="1" applyAlignment="1">
      <alignment vertical="top" wrapText="1"/>
    </xf>
    <xf numFmtId="0" fontId="59" fillId="30" borderId="23" xfId="60" applyFont="1" applyFill="1" applyBorder="1" applyAlignment="1">
      <alignment vertical="top" wrapText="1"/>
    </xf>
    <xf numFmtId="0" fontId="50" fillId="30" borderId="21" xfId="60" applyFont="1" applyFill="1" applyBorder="1" applyAlignment="1">
      <alignment horizontal="left" vertical="top" wrapText="1"/>
    </xf>
    <xf numFmtId="0" fontId="50" fillId="30" borderId="22" xfId="60" applyFont="1" applyFill="1" applyBorder="1" applyAlignment="1">
      <alignment horizontal="left" vertical="top" wrapText="1"/>
    </xf>
    <xf numFmtId="182" fontId="69" fillId="30" borderId="23" xfId="60" applyNumberFormat="1" applyFont="1" applyFill="1" applyBorder="1" applyAlignment="1">
      <alignment horizontal="left" vertical="top" wrapText="1"/>
    </xf>
    <xf numFmtId="182" fontId="69" fillId="30" borderId="21" xfId="60" applyNumberFormat="1" applyFont="1" applyFill="1" applyBorder="1" applyAlignment="1">
      <alignment horizontal="left" vertical="top" wrapText="1"/>
    </xf>
    <xf numFmtId="182" fontId="69" fillId="30" borderId="22" xfId="60" applyNumberFormat="1" applyFont="1" applyFill="1" applyBorder="1" applyAlignment="1">
      <alignment horizontal="left" vertical="top" wrapText="1"/>
    </xf>
    <xf numFmtId="179" fontId="53" fillId="5" borderId="60" xfId="53" applyNumberFormat="1" applyFont="1" applyFill="1" applyBorder="1" applyAlignment="1">
      <alignment horizontal="center"/>
    </xf>
    <xf numFmtId="182" fontId="70" fillId="0" borderId="48" xfId="52" applyNumberFormat="1" applyFont="1" applyBorder="1" applyAlignment="1">
      <alignment horizontal="left" wrapText="1"/>
    </xf>
    <xf numFmtId="0" fontId="61" fillId="0" borderId="74" xfId="0" applyFont="1" applyFill="1" applyBorder="1" applyAlignment="1">
      <alignment horizontal="left" vertical="top" wrapText="1"/>
    </xf>
    <xf numFmtId="0" fontId="61" fillId="0" borderId="23" xfId="0" applyFont="1" applyFill="1" applyBorder="1" applyAlignment="1">
      <alignment horizontal="left" vertical="top" wrapText="1"/>
    </xf>
    <xf numFmtId="179" fontId="53" fillId="0" borderId="34" xfId="53" applyNumberFormat="1" applyFont="1" applyBorder="1" applyAlignment="1">
      <alignment horizontal="center"/>
    </xf>
    <xf numFmtId="0" fontId="50" fillId="30" borderId="34" xfId="60" applyFont="1" applyFill="1" applyBorder="1" applyAlignment="1">
      <alignment vertical="top" wrapText="1"/>
    </xf>
    <xf numFmtId="0" fontId="54" fillId="0" borderId="34" xfId="60" applyFont="1" applyBorder="1" applyAlignment="1">
      <alignment horizontal="left" vertical="top" wrapText="1"/>
    </xf>
    <xf numFmtId="178" fontId="53" fillId="5" borderId="34" xfId="53" applyNumberFormat="1" applyFont="1" applyFill="1" applyBorder="1" applyAlignment="1">
      <alignment horizontal="center" vertical="center"/>
    </xf>
    <xf numFmtId="178" fontId="53" fillId="5" borderId="34" xfId="53" applyNumberFormat="1" applyFont="1" applyFill="1" applyBorder="1" applyAlignment="1">
      <alignment horizontal="center"/>
    </xf>
    <xf numFmtId="0" fontId="71" fillId="0" borderId="23" xfId="60" applyFont="1" applyBorder="1" applyAlignment="1">
      <alignment horizontal="left" vertical="top" wrapText="1"/>
    </xf>
    <xf numFmtId="0" fontId="50" fillId="30" borderId="34" xfId="60" applyFont="1" applyFill="1" applyBorder="1" applyAlignment="1">
      <alignment vertical="top"/>
    </xf>
    <xf numFmtId="0" fontId="59" fillId="30" borderId="34" xfId="60" applyFont="1" applyFill="1" applyBorder="1" applyAlignment="1">
      <alignment vertical="top" wrapText="1"/>
    </xf>
    <xf numFmtId="0" fontId="54" fillId="0" borderId="34" xfId="60" applyFont="1" applyBorder="1" applyAlignment="1">
      <alignment horizontal="left" vertical="center" wrapText="1"/>
    </xf>
    <xf numFmtId="0" fontId="61" fillId="0" borderId="80" xfId="0" applyFont="1" applyFill="1" applyBorder="1" applyAlignment="1">
      <alignment horizontal="left" vertical="center" wrapText="1"/>
    </xf>
    <xf numFmtId="179" fontId="53" fillId="5" borderId="81" xfId="53" applyNumberFormat="1" applyFont="1" applyFill="1" applyBorder="1" applyAlignment="1">
      <alignment horizontal="center"/>
    </xf>
    <xf numFmtId="0" fontId="48" fillId="0" borderId="0" xfId="60" applyFont="1"/>
    <xf numFmtId="182" fontId="66" fillId="0" borderId="34" xfId="60" applyNumberFormat="1" applyFont="1" applyBorder="1" applyAlignment="1">
      <alignment horizontal="left"/>
    </xf>
    <xf numFmtId="0" fontId="66" fillId="0" borderId="0" xfId="0" applyFont="1" applyAlignment="1">
      <alignment horizontal="left"/>
    </xf>
    <xf numFmtId="0" fontId="58" fillId="0" borderId="34" xfId="60" applyFont="1" applyBorder="1" applyAlignment="1">
      <alignment horizontal="left"/>
    </xf>
    <xf numFmtId="0" fontId="66" fillId="19" borderId="34" xfId="60" applyFont="1" applyFill="1" applyBorder="1" applyAlignment="1">
      <alignment horizontal="left" vertical="center"/>
    </xf>
    <xf numFmtId="0" fontId="67" fillId="20" borderId="77" xfId="52" applyFont="1" applyFill="1" applyBorder="1" applyAlignment="1">
      <alignment horizontal="left" vertical="center" wrapText="1"/>
    </xf>
    <xf numFmtId="0" fontId="68" fillId="20" borderId="77" xfId="52" applyFont="1" applyFill="1" applyBorder="1" applyAlignment="1">
      <alignment horizontal="left" vertical="center" wrapText="1"/>
    </xf>
    <xf numFmtId="0" fontId="69" fillId="20" borderId="77" xfId="52" applyFont="1" applyFill="1" applyBorder="1" applyAlignment="1">
      <alignment horizontal="left" vertical="center" wrapText="1"/>
    </xf>
    <xf numFmtId="0" fontId="67" fillId="20" borderId="60" xfId="52" applyFont="1" applyFill="1" applyBorder="1" applyAlignment="1">
      <alignment horizontal="left" vertical="center" wrapText="1"/>
    </xf>
    <xf numFmtId="0" fontId="68" fillId="20" borderId="60" xfId="52" applyFont="1" applyFill="1" applyBorder="1" applyAlignment="1">
      <alignment horizontal="left" vertical="center" wrapText="1"/>
    </xf>
    <xf numFmtId="0" fontId="69" fillId="20" borderId="60" xfId="52" applyFont="1" applyFill="1" applyBorder="1" applyAlignment="1">
      <alignment horizontal="left" vertical="center" wrapText="1"/>
    </xf>
    <xf numFmtId="0" fontId="69" fillId="29" borderId="22" xfId="60" applyFont="1" applyFill="1" applyBorder="1" applyAlignment="1">
      <alignment horizontal="left" vertical="top" wrapText="1"/>
    </xf>
    <xf numFmtId="180" fontId="70" fillId="0" borderId="48" xfId="52" applyNumberFormat="1" applyFont="1" applyBorder="1" applyAlignment="1">
      <alignment horizontal="left" wrapText="1"/>
    </xf>
    <xf numFmtId="178" fontId="58" fillId="31" borderId="45" xfId="60" applyNumberFormat="1" applyFont="1" applyFill="1" applyBorder="1" applyAlignment="1">
      <alignment horizontal="left" vertical="center" wrapText="1"/>
    </xf>
    <xf numFmtId="178" fontId="58" fillId="0" borderId="34" xfId="60" applyNumberFormat="1" applyFont="1" applyBorder="1" applyAlignment="1">
      <alignment horizontal="left" vertical="center" wrapText="1"/>
    </xf>
    <xf numFmtId="180" fontId="70" fillId="0" borderId="82" xfId="52" applyNumberFormat="1" applyFont="1" applyFill="1" applyBorder="1" applyAlignment="1">
      <alignment horizontal="left" wrapText="1"/>
    </xf>
    <xf numFmtId="180" fontId="70" fillId="0" borderId="57" xfId="52" applyNumberFormat="1" applyFont="1" applyFill="1" applyBorder="1" applyAlignment="1">
      <alignment horizontal="left" wrapText="1"/>
    </xf>
    <xf numFmtId="178" fontId="66" fillId="0" borderId="57" xfId="52" applyNumberFormat="1" applyFont="1" applyBorder="1" applyAlignment="1">
      <alignment horizontal="left" vertical="center" wrapText="1"/>
    </xf>
    <xf numFmtId="0" fontId="69" fillId="30" borderId="23" xfId="60" applyFont="1" applyFill="1" applyBorder="1" applyAlignment="1">
      <alignment horizontal="left" vertical="top" wrapText="1"/>
    </xf>
    <xf numFmtId="0" fontId="69" fillId="30" borderId="21" xfId="60" applyFont="1" applyFill="1" applyBorder="1" applyAlignment="1">
      <alignment horizontal="left" vertical="top" wrapText="1"/>
    </xf>
    <xf numFmtId="0" fontId="69" fillId="30" borderId="22" xfId="60" applyFont="1" applyFill="1" applyBorder="1" applyAlignment="1">
      <alignment horizontal="left" vertical="top" wrapText="1"/>
    </xf>
    <xf numFmtId="178" fontId="70" fillId="0" borderId="34" xfId="60" applyNumberFormat="1" applyFont="1" applyBorder="1" applyAlignment="1">
      <alignment horizontal="left" vertical="center" wrapText="1"/>
    </xf>
    <xf numFmtId="178" fontId="70" fillId="0" borderId="34" xfId="60" applyNumberFormat="1" applyFont="1" applyFill="1" applyBorder="1" applyAlignment="1">
      <alignment horizontal="left" vertical="center" wrapText="1"/>
    </xf>
    <xf numFmtId="178" fontId="66" fillId="0" borderId="57" xfId="52" applyNumberFormat="1" applyFont="1" applyBorder="1" applyAlignment="1">
      <alignment horizontal="left" wrapText="1"/>
    </xf>
    <xf numFmtId="178" fontId="58" fillId="0" borderId="34" xfId="60" applyNumberFormat="1" applyFont="1" applyFill="1" applyBorder="1" applyAlignment="1">
      <alignment horizontal="left" vertical="center" wrapText="1"/>
    </xf>
    <xf numFmtId="178" fontId="58" fillId="0" borderId="79" xfId="60" applyNumberFormat="1" applyFont="1" applyBorder="1" applyAlignment="1">
      <alignment horizontal="left" vertical="center" wrapText="1"/>
    </xf>
    <xf numFmtId="181" fontId="66" fillId="0" borderId="57" xfId="52" applyNumberFormat="1" applyFont="1" applyBorder="1" applyAlignment="1">
      <alignment horizontal="left" wrapText="1"/>
    </xf>
    <xf numFmtId="178" fontId="58" fillId="0" borderId="45" xfId="60" applyNumberFormat="1" applyFont="1" applyBorder="1" applyAlignment="1">
      <alignment horizontal="left" vertical="center" wrapText="1"/>
    </xf>
    <xf numFmtId="0" fontId="66" fillId="0" borderId="34" xfId="60" applyFont="1" applyBorder="1" applyAlignment="1">
      <alignment horizontal="left"/>
    </xf>
    <xf numFmtId="180" fontId="70" fillId="0" borderId="48" xfId="52" applyNumberFormat="1" applyFont="1" applyFill="1" applyBorder="1" applyAlignment="1">
      <alignment horizontal="left" wrapText="1"/>
    </xf>
    <xf numFmtId="0" fontId="72" fillId="0" borderId="1" xfId="0" applyFont="1" applyBorder="1" applyAlignment="1">
      <alignment horizontal="center" vertical="center"/>
    </xf>
    <xf numFmtId="0" fontId="72" fillId="0" borderId="2" xfId="0" applyFont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73" fillId="0" borderId="63" xfId="0" applyFont="1" applyBorder="1" applyAlignment="1">
      <alignment horizontal="center" vertical="center"/>
    </xf>
    <xf numFmtId="0" fontId="74" fillId="0" borderId="63" xfId="0" applyFont="1" applyBorder="1" applyAlignment="1">
      <alignment horizontal="center" vertical="center"/>
    </xf>
    <xf numFmtId="0" fontId="73" fillId="3" borderId="1" xfId="0" applyFont="1" applyFill="1" applyBorder="1" applyAlignment="1">
      <alignment horizontal="center" vertical="center"/>
    </xf>
    <xf numFmtId="0" fontId="73" fillId="3" borderId="2" xfId="0" applyFont="1" applyFill="1" applyBorder="1" applyAlignment="1">
      <alignment horizontal="center" vertical="center"/>
    </xf>
    <xf numFmtId="0" fontId="75" fillId="2" borderId="12" xfId="0" applyFont="1" applyFill="1" applyBorder="1" applyAlignment="1">
      <alignment vertical="center"/>
    </xf>
    <xf numFmtId="0" fontId="76" fillId="0" borderId="60" xfId="0" applyFont="1" applyBorder="1" applyAlignment="1">
      <alignment horizontal="left" vertical="center"/>
    </xf>
    <xf numFmtId="0" fontId="75" fillId="2" borderId="60" xfId="0" applyFont="1" applyFill="1" applyBorder="1" applyAlignment="1">
      <alignment horizontal="left" vertical="center"/>
    </xf>
    <xf numFmtId="176" fontId="76" fillId="0" borderId="7" xfId="0" applyNumberFormat="1" applyFont="1" applyBorder="1" applyAlignment="1">
      <alignment horizontal="left" vertical="center"/>
    </xf>
    <xf numFmtId="176" fontId="76" fillId="0" borderId="6" xfId="0" applyNumberFormat="1" applyFont="1" applyBorder="1" applyAlignment="1">
      <alignment horizontal="left" vertical="center"/>
    </xf>
    <xf numFmtId="0" fontId="75" fillId="2" borderId="83" xfId="0" applyFont="1" applyFill="1" applyBorder="1" applyAlignment="1">
      <alignment vertical="center"/>
    </xf>
    <xf numFmtId="14" fontId="76" fillId="0" borderId="60" xfId="0" applyNumberFormat="1" applyFont="1" applyBorder="1" applyAlignment="1">
      <alignment horizontal="left" vertical="center"/>
    </xf>
    <xf numFmtId="176" fontId="76" fillId="0" borderId="53" xfId="0" applyNumberFormat="1" applyFont="1" applyBorder="1" applyAlignment="1">
      <alignment horizontal="left" vertical="center"/>
    </xf>
    <xf numFmtId="176" fontId="76" fillId="0" borderId="48" xfId="0" applyNumberFormat="1" applyFont="1" applyBorder="1" applyAlignment="1">
      <alignment horizontal="left" vertical="center"/>
    </xf>
    <xf numFmtId="0" fontId="75" fillId="2" borderId="84" xfId="0" applyFont="1" applyFill="1" applyBorder="1" applyAlignment="1">
      <alignment vertical="center"/>
    </xf>
    <xf numFmtId="0" fontId="76" fillId="0" borderId="85" xfId="0" applyFont="1" applyBorder="1" applyAlignment="1">
      <alignment horizontal="left" vertical="center"/>
    </xf>
    <xf numFmtId="0" fontId="75" fillId="2" borderId="85" xfId="0" applyFont="1" applyFill="1" applyBorder="1" applyAlignment="1">
      <alignment horizontal="left" vertical="center"/>
    </xf>
    <xf numFmtId="176" fontId="76" fillId="0" borderId="86" xfId="0" applyNumberFormat="1" applyFont="1" applyBorder="1" applyAlignment="1">
      <alignment horizontal="left" vertical="center"/>
    </xf>
    <xf numFmtId="176" fontId="76" fillId="0" borderId="87" xfId="0" applyNumberFormat="1" applyFont="1" applyBorder="1" applyAlignment="1">
      <alignment horizontal="left" vertical="center"/>
    </xf>
    <xf numFmtId="0" fontId="76" fillId="0" borderId="45" xfId="0" applyFont="1" applyBorder="1" applyAlignment="1">
      <alignment horizontal="left" vertical="top"/>
    </xf>
    <xf numFmtId="0" fontId="77" fillId="0" borderId="45" xfId="0" applyFont="1" applyBorder="1"/>
    <xf numFmtId="0" fontId="77" fillId="0" borderId="34" xfId="0" applyFont="1" applyBorder="1"/>
    <xf numFmtId="0" fontId="73" fillId="3" borderId="4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0" xfId="49"/>
    <cellStyle name="Normal 2" xfId="50"/>
    <cellStyle name="Normal 2 2" xfId="51"/>
    <cellStyle name="Normal 3" xfId="52"/>
    <cellStyle name="Normal 3 2 2 2 2" xfId="53"/>
    <cellStyle name="Normal 3 2 3" xfId="54"/>
    <cellStyle name="Normal 3 2 5" xfId="55"/>
    <cellStyle name="Normal 4 2" xfId="56"/>
    <cellStyle name="Normal 5 2" xfId="57"/>
    <cellStyle name="Normal 5 2 2" xfId="58"/>
    <cellStyle name="Normal 7 3" xfId="59"/>
    <cellStyle name="Normal 8" xfId="6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eetMetadata" Target="metadata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165100</xdr:colOff>
      <xdr:row>7</xdr:row>
      <xdr:rowOff>12700</xdr:rowOff>
    </xdr:from>
    <xdr:ext cx="4635500" cy="7581900"/>
    <xdr:sp>
      <xdr:nvSpPr>
        <xdr:cNvPr id="2" name="TextBox 1"/>
        <xdr:cNvSpPr txBox="1"/>
      </xdr:nvSpPr>
      <xdr:spPr>
        <a:xfrm>
          <a:off x="165100" y="1470025"/>
          <a:ext cx="4635500" cy="7581900"/>
        </a:xfrm>
        <a:prstGeom prst="rect">
          <a:avLst/>
        </a:prstGeom>
        <a:noFill/>
        <a:ln w="12700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 i="1" u="none">
              <a:latin typeface="+mn-lt"/>
            </a:rPr>
            <a:t>LINING CONSTRUCTION</a:t>
          </a:r>
          <a:r>
            <a:rPr lang="en-US" sz="1200" b="1" i="1" u="none" baseline="0">
              <a:latin typeface="+mn-lt"/>
            </a:rPr>
            <a:t> CALLOUTS :</a:t>
          </a:r>
          <a:endParaRPr lang="en-US" sz="1200" b="1" i="1" u="none" baseline="0">
            <a:solidFill>
              <a:srgbClr val="FF0000"/>
            </a:solidFill>
            <a:latin typeface="+mn-lt"/>
          </a:endParaRPr>
        </a:p>
        <a:p>
          <a:r>
            <a:rPr lang="en-US" sz="1100" b="1" i="1" u="none" baseline="0">
              <a:solidFill>
                <a:srgbClr val="FF0000"/>
              </a:solidFill>
              <a:latin typeface="+mn-lt"/>
            </a:rPr>
            <a:t>***CUT ALL ON BIAS ****</a:t>
          </a:r>
          <a:endParaRPr lang="en-US" sz="1100" b="1" i="1" u="none" baseline="0">
            <a:solidFill>
              <a:srgbClr val="FF0000"/>
            </a:solidFill>
            <a:latin typeface="+mn-lt"/>
          </a:endParaRPr>
        </a:p>
        <a:p>
          <a:endParaRPr lang="en-US" sz="1100" b="1" i="1" u="none" baseline="0">
            <a:solidFill>
              <a:srgbClr val="FF0000"/>
            </a:solidFill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 i="1" u="none" baseline="0">
              <a:solidFill>
                <a:srgbClr val="FF0000"/>
              </a:solidFill>
              <a:latin typeface="+mn-lt"/>
            </a:rPr>
            <a:t>** DO NOT BLOCK FUSE SKIRT LINING **</a:t>
          </a:r>
          <a:endParaRPr lang="en-US" sz="1100" b="1" i="1" u="none" baseline="0">
            <a:solidFill>
              <a:srgbClr val="FF0000"/>
            </a:solidFill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 i="1" u="none" baseline="0">
              <a:solidFill>
                <a:srgbClr val="FF0000"/>
              </a:solidFill>
              <a:latin typeface="+mn-lt"/>
            </a:rPr>
            <a:t>** BLOCK FUSE FRONT &amp; BACK BODICE LINING ONLY**</a:t>
          </a:r>
          <a:endParaRPr lang="en-US" sz="1100" b="1" i="1" u="none" baseline="0">
            <a:solidFill>
              <a:srgbClr val="FF0000"/>
            </a:solidFill>
            <a:latin typeface="+mn-lt"/>
          </a:endParaRPr>
        </a:p>
        <a:p>
          <a:endParaRPr lang="en-US" sz="1100" b="1" i="0" u="none" baseline="0">
            <a:latin typeface="+mn-lt"/>
          </a:endParaRPr>
        </a:p>
        <a:p>
          <a:r>
            <a:rPr lang="en-US" sz="1100" b="1" i="0" u="none" baseline="0">
              <a:latin typeface="+mn-lt"/>
            </a:rPr>
            <a:t>FRONT SKIRT:</a:t>
          </a:r>
          <a:endParaRPr lang="en-US" sz="1100" b="1" i="0" u="none" baseline="0">
            <a:latin typeface="+mn-lt"/>
          </a:endParaRPr>
        </a:p>
        <a:p>
          <a:r>
            <a:rPr lang="en-US" sz="1100" b="0" i="0" u="none" baseline="0">
              <a:latin typeface="+mn-lt"/>
            </a:rPr>
            <a:t>- FULLY LINED IN LINING- LINING IS HANG FREE FROM SKIRT JOIN SEAM</a:t>
          </a:r>
          <a:endParaRPr lang="en-US" sz="1100" b="0" i="0" u="none" baseline="0">
            <a:latin typeface="+mn-lt"/>
          </a:endParaRPr>
        </a:p>
        <a:p>
          <a:endParaRPr lang="en-US" sz="1100" b="0" i="0" u="none" baseline="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0" i="0" u="none" baseline="0">
              <a:latin typeface="+mn-lt"/>
            </a:rPr>
            <a:t>- FRONT OPENING CLEAN FINISH EDGE FINISH WITH SELF. UNDERSITICH ON LINING SELF</a:t>
          </a:r>
          <a:endParaRPr lang="en-US" sz="1100" b="0" i="0" u="none" baseline="0">
            <a:latin typeface="+mn-lt"/>
          </a:endParaRPr>
        </a:p>
        <a:p>
          <a:endParaRPr lang="en-US" sz="1100" b="0" i="0" u="none" baseline="0">
            <a:latin typeface="+mn-lt"/>
          </a:endParaRPr>
        </a:p>
        <a:p>
          <a:r>
            <a:rPr lang="en-US" sz="1100" b="0" i="0" u="none" baseline="0">
              <a:latin typeface="+mn-lt"/>
            </a:rPr>
            <a:t>- FINISH HEM WITH 1/8" DOUBLE ROLL BABY HEM</a:t>
          </a:r>
          <a:endParaRPr lang="en-US" sz="1100" b="0" i="0" u="none" baseline="0">
            <a:latin typeface="+mn-lt"/>
          </a:endParaRPr>
        </a:p>
        <a:p>
          <a:endParaRPr lang="en-US" sz="1100" b="1" i="1" u="none" baseline="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 i="0" u="none" baseline="0">
              <a:latin typeface="+mn-lt"/>
            </a:rPr>
            <a:t>BACK SKIRT:</a:t>
          </a:r>
          <a:endParaRPr lang="en-US" sz="1100" b="1" i="0" u="none" baseline="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 b="1" i="0" u="none" baseline="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0" i="0" u="none" baseline="0">
              <a:latin typeface="+mn-lt"/>
            </a:rPr>
            <a:t>- FRONT OPENING CLEAN FINISH EDGE FINISH WITH SELF. UNDERSITICH ON LINING SELF</a:t>
          </a:r>
          <a:endParaRPr lang="en-US" sz="1100" b="0" i="0" u="none" baseline="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 b="1" i="0" u="none" baseline="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 b="1" i="0" u="none" baseline="0">
            <a:latin typeface="+mn-lt"/>
          </a:endParaRPr>
        </a:p>
        <a:p>
          <a:endParaRPr lang="en-US" sz="1100" b="1" i="1" u="none" baseline="0">
            <a:latin typeface="+mn-lt"/>
          </a:endParaRPr>
        </a:p>
        <a:p>
          <a:endParaRPr lang="en-US" sz="900" b="1" i="0" u="none" baseline="0">
            <a:latin typeface="+mn-lt"/>
          </a:endParaRPr>
        </a:p>
        <a:p>
          <a:endParaRPr lang="en-US" sz="900" b="0" i="1" u="none" baseline="0">
            <a:latin typeface="Century Gothic" panose="020B0502020202020204" pitchFamily="34" charset="0"/>
          </a:endParaRPr>
        </a:p>
        <a:p>
          <a:endParaRPr lang="en-US" sz="900" b="0" i="1" u="none" baseline="0">
            <a:latin typeface="Century Gothic" panose="020B0502020202020204" pitchFamily="34" charset="0"/>
          </a:endParaRPr>
        </a:p>
        <a:p>
          <a:endParaRPr lang="en-US" sz="900" b="0" i="1" u="none" baseline="0">
            <a:latin typeface="Century Gothic" panose="020B0502020202020204" pitchFamily="34" charset="0"/>
          </a:endParaRPr>
        </a:p>
        <a:p>
          <a:endParaRPr lang="en-US" sz="900" b="0" i="1" u="none" baseline="0">
            <a:latin typeface="Century Gothic" panose="020B0502020202020204" pitchFamily="34" charset="0"/>
          </a:endParaRPr>
        </a:p>
        <a:p>
          <a:endParaRPr lang="en-US" sz="900" b="0" i="1" u="none" baseline="0">
            <a:latin typeface="Century Gothic" panose="020B0502020202020204" pitchFamily="34" charset="0"/>
          </a:endParaRPr>
        </a:p>
        <a:p>
          <a:endParaRPr lang="en-US" sz="900" b="0" i="1" u="none" baseline="0">
            <a:latin typeface="Century Gothic" panose="020B0502020202020204" pitchFamily="34" charset="0"/>
          </a:endParaRPr>
        </a:p>
        <a:p>
          <a:endParaRPr lang="en-US" sz="900" b="0" i="1" u="none" baseline="0">
            <a:latin typeface="Century Gothic" panose="020B0502020202020204" pitchFamily="34" charset="0"/>
          </a:endParaRPr>
        </a:p>
        <a:p>
          <a:endParaRPr lang="en-US" sz="900" b="1" i="1" u="none" baseline="0">
            <a:latin typeface="Century Gothic" panose="020B0502020202020204" pitchFamily="34" charset="0"/>
          </a:endParaRPr>
        </a:p>
        <a:p>
          <a:endParaRPr lang="en-US" sz="900" b="1" i="1" u="none" baseline="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7</xdr:col>
      <xdr:colOff>127000</xdr:colOff>
      <xdr:row>0</xdr:row>
      <xdr:rowOff>38100</xdr:rowOff>
    </xdr:from>
    <xdr:ext cx="2381250" cy="32385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85810" y="381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118533</xdr:colOff>
      <xdr:row>40</xdr:row>
      <xdr:rowOff>67733</xdr:rowOff>
    </xdr:from>
    <xdr:to>
      <xdr:col>1</xdr:col>
      <xdr:colOff>1354666</xdr:colOff>
      <xdr:row>52</xdr:row>
      <xdr:rowOff>4233</xdr:rowOff>
    </xdr:to>
    <xdr:pic>
      <xdr:nvPicPr>
        <xdr:cNvPr id="9" name="Picture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8110" y="7182485"/>
          <a:ext cx="2456180" cy="1993900"/>
        </a:xfrm>
        <a:prstGeom prst="rect">
          <a:avLst/>
        </a:prstGeom>
      </xdr:spPr>
    </xdr:pic>
    <xdr:clientData/>
  </xdr:twoCellAnchor>
  <xdr:twoCellAnchor editAs="oneCell">
    <xdr:from>
      <xdr:col>3</xdr:col>
      <xdr:colOff>389466</xdr:colOff>
      <xdr:row>7</xdr:row>
      <xdr:rowOff>33867</xdr:rowOff>
    </xdr:from>
    <xdr:to>
      <xdr:col>11</xdr:col>
      <xdr:colOff>177799</xdr:colOff>
      <xdr:row>52</xdr:row>
      <xdr:rowOff>135467</xdr:rowOff>
    </xdr:to>
    <xdr:pic>
      <xdr:nvPicPr>
        <xdr:cNvPr id="11" name="Picture 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73320" y="1490980"/>
          <a:ext cx="5375275" cy="781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8665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618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8665" y="635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114300</xdr:colOff>
      <xdr:row>6</xdr:row>
      <xdr:rowOff>101600</xdr:rowOff>
    </xdr:from>
    <xdr:to>
      <xdr:col>2</xdr:col>
      <xdr:colOff>302055</xdr:colOff>
      <xdr:row>53</xdr:row>
      <xdr:rowOff>15790</xdr:rowOff>
    </xdr:to>
    <xdr:sp>
      <xdr:nvSpPr>
        <xdr:cNvPr id="10" name="Rectangle 9"/>
        <xdr:cNvSpPr/>
      </xdr:nvSpPr>
      <xdr:spPr>
        <a:xfrm>
          <a:off x="114300" y="1387475"/>
          <a:ext cx="3209290" cy="797179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148626</xdr:colOff>
      <xdr:row>6</xdr:row>
      <xdr:rowOff>132750</xdr:rowOff>
    </xdr:from>
    <xdr:to>
      <xdr:col>2</xdr:col>
      <xdr:colOff>289355</xdr:colOff>
      <xdr:row>14</xdr:row>
      <xdr:rowOff>95766</xdr:rowOff>
    </xdr:to>
    <xdr:sp>
      <xdr:nvSpPr>
        <xdr:cNvPr id="11" name="TextBox 10"/>
        <xdr:cNvSpPr txBox="1"/>
      </xdr:nvSpPr>
      <xdr:spPr>
        <a:xfrm>
          <a:off x="148590" y="1418590"/>
          <a:ext cx="3162300" cy="13341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2-HOLE CLEAR FLAT PLASTIC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VENDOR SUPPLIED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TBD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CLEAR</a:t>
          </a:r>
          <a:endParaRPr lang="en-US" sz="1100" b="0" i="1" u="none" baseline="0">
            <a:latin typeface="+mn-lt"/>
          </a:endParaRPr>
        </a:p>
      </xdr:txBody>
    </xdr:sp>
    <xdr:clientData/>
  </xdr:twoCellAnchor>
  <xdr:twoCellAnchor editAs="oneCell">
    <xdr:from>
      <xdr:col>0</xdr:col>
      <xdr:colOff>530655</xdr:colOff>
      <xdr:row>14</xdr:row>
      <xdr:rowOff>88761</xdr:rowOff>
    </xdr:from>
    <xdr:to>
      <xdr:col>1</xdr:col>
      <xdr:colOff>1673655</xdr:colOff>
      <xdr:row>30</xdr:row>
      <xdr:rowOff>6865</xdr:rowOff>
    </xdr:to>
    <xdr:pic>
      <xdr:nvPicPr>
        <xdr:cNvPr id="12" name="Picture 11"/>
        <xdr:cNvPicPr>
          <a:picLocks noChangeAspect="1"/>
        </xdr:cNvPicPr>
      </xdr:nvPicPr>
      <xdr:blipFill>
        <a:blip r:embed="rId2"/>
        <a:srcRect l="13858" r="14232"/>
        <a:stretch>
          <a:fillRect/>
        </a:stretch>
      </xdr:blipFill>
      <xdr:spPr>
        <a:xfrm>
          <a:off x="530225" y="2745740"/>
          <a:ext cx="2362835" cy="2661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4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764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764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898255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2104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ofia%20Kang\Birdy%20Grey%20Dropbox\BG%20Tech%20Design%20Development\1.%20TECH%20PACKS%20-%20DRESSES\_%20MILLY%20MATTE%20SATIN%20COUNTER%20DEV\BATCH%20A\MAI\NEW%20BG7158%20MAI%20DRESS,%20MATTE%20SATIN,%20MILLY,%20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oco\Desktop\6&#26376;6&#26085;&#27454;&#24335;&#36716;&#25442;\10&#26376;8&#26085;&#32763;&#35793;\NEW%20BG7159%20JESSICA%20DRESS,%20MATTE%20SATIN,%20MILLY,%20CURVE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Print and Artwork Placement"/>
      <sheetName val="Bodice Construction"/>
      <sheetName val="Boning Construction"/>
      <sheetName val="Sewing Ref Images"/>
      <sheetName val="Reference Images"/>
      <sheetName val="Fabrics"/>
      <sheetName val="Trims"/>
      <sheetName val="BOM"/>
      <sheetName val="1ST FIT (S) 6-3-24"/>
      <sheetName val="2ND FIT (S) 7-15-24"/>
      <sheetName val="SPEC SHEET"/>
      <sheetName val="GRADED SPECS"/>
      <sheetName val="GRADED SPEC (REG)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4">
          <cell r="B4" t="str">
            <v>FALL 24</v>
          </cell>
        </row>
        <row r="5">
          <cell r="B5" t="str">
            <v>FALL 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Lining &amp; Facing Constructio (2)"/>
      <sheetName val="Bodice Construction"/>
      <sheetName val="Internal Boning Construction"/>
      <sheetName val="External Boning Construction"/>
      <sheetName val="Sewing Ref Images"/>
      <sheetName val="Reference Images"/>
      <sheetName val="Print and Artwork Placement"/>
      <sheetName val="Trims"/>
      <sheetName val="Fabrics"/>
      <sheetName val="BOM"/>
      <sheetName val="SHIPPING QC"/>
      <sheetName val="PP SMPL 9.5.24"/>
      <sheetName val="REF PP (1X) 9-19-24"/>
      <sheetName val="SPEC SHEET"/>
      <sheetName val="GRADED SPEC (REG)"/>
      <sheetName val="Sheet1"/>
      <sheetName val="Pattern Card"/>
      <sheetName val="Sample Specs"/>
      <sheetName val="Graded Spec Page"/>
      <sheetName val=" Development Comments"/>
      <sheetName val=" 1st Proto"/>
      <sheetName val="GRADED SPEC"/>
      <sheetName val="GRADED SPEC (厘米)"/>
      <sheetName val="QC &amp; SHIPPING"/>
      <sheetName val=" PP 1"/>
      <sheetName val="T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D2" t="str">
            <v>SARAH PUNTER</v>
          </cell>
        </row>
        <row r="3">
          <cell r="B3">
            <v>45372</v>
          </cell>
        </row>
        <row r="3">
          <cell r="D3" t="str">
            <v>NATASHIA M</v>
          </cell>
        </row>
        <row r="4">
          <cell r="B4" t="str">
            <v>FALL 24</v>
          </cell>
        </row>
        <row r="4">
          <cell r="D4" t="str">
            <v>SOFIA/ ESTHER (REG) /MAYRA (CURVE)</v>
          </cell>
        </row>
        <row r="5">
          <cell r="B5" t="str">
            <v>FALL24</v>
          </cell>
        </row>
        <row r="6">
          <cell r="B6" t="str">
            <v>1X-3X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zoomScale="75" zoomScaleNormal="75" topLeftCell="A7" workbookViewId="0">
      <selection activeCell="A7" sqref="A7:L54"/>
    </sheetView>
  </sheetViews>
  <sheetFormatPr defaultColWidth="12.6637168141593" defaultRowHeight="15.75" customHeight="1"/>
  <cols>
    <col min="1" max="1" width="17" customWidth="1"/>
    <col min="2" max="2" width="25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1504424778761" customWidth="1"/>
    <col min="15" max="26" width="6.66371681415929" customWidth="1"/>
  </cols>
  <sheetData>
    <row r="1" ht="33.75" customHeight="1" spans="1:12">
      <c r="A1" s="577" t="s">
        <v>0</v>
      </c>
      <c r="B1" s="578"/>
      <c r="C1" s="579"/>
      <c r="D1" s="580" t="s">
        <v>1</v>
      </c>
      <c r="E1" s="581" t="e">
        <f>#REF!</f>
        <v>#REF!</v>
      </c>
      <c r="F1" s="582"/>
      <c r="G1" s="583"/>
      <c r="H1" s="583"/>
      <c r="I1" s="583"/>
      <c r="J1" s="583"/>
      <c r="K1" s="583"/>
      <c r="L1" s="601"/>
    </row>
    <row r="2" ht="13.5" customHeight="1" spans="1:12">
      <c r="A2" s="584" t="e">
        <f>#REF!</f>
        <v>#REF!</v>
      </c>
      <c r="B2" s="585" t="e">
        <f>#REF!</f>
        <v>#REF!</v>
      </c>
      <c r="C2" s="586" t="e">
        <f>#REF!</f>
        <v>#REF!</v>
      </c>
      <c r="D2" s="587" t="e">
        <f>#REF!</f>
        <v>#REF!</v>
      </c>
      <c r="E2" s="588"/>
      <c r="F2" s="608" t="s">
        <v>2</v>
      </c>
      <c r="G2" s="74"/>
      <c r="H2" s="75"/>
      <c r="I2" s="611" t="e">
        <f>#REF!</f>
        <v>#REF!</v>
      </c>
      <c r="J2" s="612"/>
      <c r="K2" s="612"/>
      <c r="L2" s="613"/>
    </row>
    <row r="3" ht="13.5" customHeight="1" spans="1:12">
      <c r="A3" s="589" t="e">
        <f>#REF!</f>
        <v>#REF!</v>
      </c>
      <c r="B3" s="590" t="e">
        <f>#REF!</f>
        <v>#REF!</v>
      </c>
      <c r="C3" s="586" t="e">
        <f>#REF!</f>
        <v>#REF!</v>
      </c>
      <c r="D3" s="591" t="e">
        <f>#REF!</f>
        <v>#REF!</v>
      </c>
      <c r="E3" s="592"/>
      <c r="F3" s="609"/>
      <c r="G3" s="82"/>
      <c r="H3" s="83"/>
      <c r="I3" s="602"/>
      <c r="J3" s="603"/>
      <c r="K3" s="603"/>
      <c r="L3" s="604"/>
    </row>
    <row r="4" ht="13.5" customHeight="1" spans="1:12">
      <c r="A4" s="589" t="e">
        <f>#REF!</f>
        <v>#REF!</v>
      </c>
      <c r="B4" s="585" t="e">
        <f>#REF!</f>
        <v>#REF!</v>
      </c>
      <c r="C4" s="586" t="e">
        <f>#REF!</f>
        <v>#REF!</v>
      </c>
      <c r="D4" s="591" t="e">
        <f>#REF!</f>
        <v>#REF!</v>
      </c>
      <c r="E4" s="592"/>
      <c r="F4" s="610"/>
      <c r="G4" s="85"/>
      <c r="H4" s="86"/>
      <c r="I4" s="605"/>
      <c r="J4" s="606"/>
      <c r="K4" s="606"/>
      <c r="L4" s="607"/>
    </row>
    <row r="5" ht="13.5" customHeight="1" spans="1:12">
      <c r="A5" s="589" t="e">
        <f>#REF!</f>
        <v>#REF!</v>
      </c>
      <c r="B5" s="585"/>
      <c r="C5" s="586" t="e">
        <f>#REF!</f>
        <v>#REF!</v>
      </c>
      <c r="D5" s="591" t="e">
        <f>#REF!</f>
        <v>#REF!</v>
      </c>
      <c r="E5" s="592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593" t="e">
        <f>#REF!</f>
        <v>#REF!</v>
      </c>
      <c r="B6" s="594" t="e">
        <f>#REF!</f>
        <v>#REF!</v>
      </c>
      <c r="C6" s="595" t="e">
        <f>#REF!</f>
        <v>#REF!</v>
      </c>
      <c r="D6" s="596" t="e">
        <f>#REF!</f>
        <v>#REF!</v>
      </c>
      <c r="E6" s="597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598"/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</row>
    <row r="8" ht="13.5" customHeight="1" spans="1:12">
      <c r="A8" s="600"/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600"/>
    </row>
    <row r="9" ht="13.5" customHeight="1" spans="1:12">
      <c r="A9" s="600"/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600"/>
    </row>
    <row r="10" ht="13.5" customHeight="1" spans="1:12">
      <c r="A10" s="600"/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600"/>
    </row>
    <row r="11" ht="13.5" customHeight="1" spans="1:12">
      <c r="A11" s="600"/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600"/>
    </row>
    <row r="12" ht="13.5" customHeight="1" spans="1:12">
      <c r="A12" s="600"/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600"/>
    </row>
    <row r="13" ht="13.5" customHeight="1" spans="1:12">
      <c r="A13" s="600"/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600"/>
    </row>
    <row r="14" ht="13.5" customHeight="1" spans="1:12">
      <c r="A14" s="600"/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600"/>
    </row>
    <row r="15" ht="13.5" customHeight="1" spans="1:12">
      <c r="A15" s="600"/>
      <c r="B15" s="521"/>
      <c r="C15" s="521"/>
      <c r="D15" s="521"/>
      <c r="E15" s="521"/>
      <c r="F15" s="521"/>
      <c r="G15" s="521"/>
      <c r="H15" s="521"/>
      <c r="I15" s="521"/>
      <c r="J15" s="521"/>
      <c r="K15" s="521"/>
      <c r="L15" s="600"/>
    </row>
    <row r="16" ht="13.5" customHeight="1" spans="1:12">
      <c r="A16" s="600"/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600"/>
    </row>
    <row r="17" ht="13.5" customHeight="1" spans="1:12">
      <c r="A17" s="600"/>
      <c r="B17" s="521"/>
      <c r="C17" s="521"/>
      <c r="D17" s="521"/>
      <c r="E17" s="521"/>
      <c r="F17" s="521"/>
      <c r="G17" s="521"/>
      <c r="H17" s="521"/>
      <c r="I17" s="521"/>
      <c r="J17" s="521"/>
      <c r="K17" s="521"/>
      <c r="L17" s="600"/>
    </row>
    <row r="18" ht="13.5" customHeight="1" spans="1:12">
      <c r="A18" s="600"/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600"/>
    </row>
    <row r="19" ht="13.5" customHeight="1" spans="1:12">
      <c r="A19" s="600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600"/>
    </row>
    <row r="20" ht="13.5" customHeight="1" spans="1:12">
      <c r="A20" s="600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600"/>
    </row>
    <row r="21" ht="13.5" customHeight="1" spans="1:12">
      <c r="A21" s="600"/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600"/>
    </row>
    <row r="22" ht="13.5" customHeight="1" spans="1:12">
      <c r="A22" s="600"/>
      <c r="B22" s="521"/>
      <c r="C22" s="521"/>
      <c r="D22" s="521"/>
      <c r="E22" s="521"/>
      <c r="F22" s="521"/>
      <c r="G22" s="521"/>
      <c r="H22" s="521"/>
      <c r="I22" s="521"/>
      <c r="J22" s="521"/>
      <c r="K22" s="521"/>
      <c r="L22" s="600"/>
    </row>
    <row r="23" ht="13.5" customHeight="1" spans="1:12">
      <c r="A23" s="600"/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600"/>
    </row>
    <row r="24" ht="13.5" customHeight="1" spans="1:12">
      <c r="A24" s="600"/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600"/>
    </row>
    <row r="25" ht="13.5" customHeight="1" spans="1:12">
      <c r="A25" s="600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600"/>
    </row>
    <row r="26" ht="13.5" customHeight="1" spans="1:12">
      <c r="A26" s="600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600"/>
    </row>
    <row r="27" ht="13.5" customHeight="1" spans="1:12">
      <c r="A27" s="600"/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600"/>
    </row>
    <row r="28" ht="13.5" customHeight="1" spans="1:12">
      <c r="A28" s="600"/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600"/>
    </row>
    <row r="29" ht="13.5" customHeight="1" spans="1:12">
      <c r="A29" s="600"/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600"/>
    </row>
    <row r="30" ht="13.5" customHeight="1" spans="1:12">
      <c r="A30" s="600"/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600"/>
    </row>
    <row r="31" ht="13.5" customHeight="1" spans="1:12">
      <c r="A31" s="600"/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600"/>
    </row>
    <row r="32" ht="13.5" customHeight="1" spans="1:12">
      <c r="A32" s="600"/>
      <c r="B32" s="521"/>
      <c r="C32" s="521"/>
      <c r="D32" s="521"/>
      <c r="E32" s="521"/>
      <c r="F32" s="521"/>
      <c r="G32" s="521"/>
      <c r="H32" s="521"/>
      <c r="I32" s="521"/>
      <c r="J32" s="521"/>
      <c r="K32" s="521"/>
      <c r="L32" s="600"/>
    </row>
    <row r="33" ht="13.5" customHeight="1" spans="1:12">
      <c r="A33" s="600"/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600"/>
    </row>
    <row r="34" ht="13.5" customHeight="1" spans="1:12">
      <c r="A34" s="600"/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600"/>
    </row>
    <row r="35" ht="13.5" customHeight="1" spans="1:12">
      <c r="A35" s="600"/>
      <c r="B35" s="521"/>
      <c r="C35" s="521"/>
      <c r="D35" s="521"/>
      <c r="E35" s="521"/>
      <c r="F35" s="521"/>
      <c r="G35" s="521"/>
      <c r="H35" s="521"/>
      <c r="I35" s="521"/>
      <c r="J35" s="521"/>
      <c r="K35" s="521"/>
      <c r="L35" s="600"/>
    </row>
    <row r="36" ht="13.5" customHeight="1" spans="1:12">
      <c r="A36" s="600"/>
      <c r="B36" s="521"/>
      <c r="C36" s="521"/>
      <c r="D36" s="521"/>
      <c r="E36" s="521"/>
      <c r="F36" s="521"/>
      <c r="G36" s="521"/>
      <c r="H36" s="521"/>
      <c r="I36" s="521"/>
      <c r="J36" s="521"/>
      <c r="K36" s="521"/>
      <c r="L36" s="600"/>
    </row>
    <row r="37" ht="13.5" customHeight="1" spans="1:12">
      <c r="A37" s="600"/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600"/>
    </row>
    <row r="38" ht="13.5" customHeight="1" spans="1:12">
      <c r="A38" s="600"/>
      <c r="B38" s="521"/>
      <c r="C38" s="521"/>
      <c r="D38" s="521"/>
      <c r="E38" s="521"/>
      <c r="F38" s="521"/>
      <c r="G38" s="521"/>
      <c r="H38" s="521"/>
      <c r="I38" s="521"/>
      <c r="J38" s="521"/>
      <c r="K38" s="521"/>
      <c r="L38" s="600"/>
    </row>
    <row r="39" ht="13.5" customHeight="1" spans="1:12">
      <c r="A39" s="600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600"/>
    </row>
    <row r="40" ht="13.5" customHeight="1" spans="1:12">
      <c r="A40" s="600"/>
      <c r="B40" s="521"/>
      <c r="C40" s="521"/>
      <c r="D40" s="521"/>
      <c r="E40" s="521"/>
      <c r="F40" s="521"/>
      <c r="G40" s="521"/>
      <c r="H40" s="521"/>
      <c r="I40" s="521"/>
      <c r="J40" s="521"/>
      <c r="K40" s="521"/>
      <c r="L40" s="600"/>
    </row>
    <row r="41" ht="13.5" customHeight="1" spans="1:12">
      <c r="A41" s="600"/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600"/>
    </row>
    <row r="42" ht="13.5" customHeight="1" spans="1:12">
      <c r="A42" s="600"/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600"/>
    </row>
    <row r="43" ht="13.5" customHeight="1" spans="1:12">
      <c r="A43" s="600"/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600"/>
    </row>
    <row r="44" ht="13.5" customHeight="1" spans="1:12">
      <c r="A44" s="600"/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600"/>
    </row>
    <row r="45" ht="13.5" customHeight="1" spans="1:12">
      <c r="A45" s="600"/>
      <c r="B45" s="521"/>
      <c r="C45" s="521"/>
      <c r="D45" s="521"/>
      <c r="E45" s="521"/>
      <c r="F45" s="521"/>
      <c r="G45" s="521"/>
      <c r="H45" s="521"/>
      <c r="I45" s="521"/>
      <c r="J45" s="521"/>
      <c r="K45" s="521"/>
      <c r="L45" s="600"/>
    </row>
    <row r="46" ht="13.5" customHeight="1" spans="1:12">
      <c r="A46" s="600"/>
      <c r="B46" s="521"/>
      <c r="C46" s="521"/>
      <c r="D46" s="521"/>
      <c r="E46" s="521"/>
      <c r="F46" s="521"/>
      <c r="G46" s="521"/>
      <c r="H46" s="521"/>
      <c r="I46" s="521"/>
      <c r="J46" s="521"/>
      <c r="K46" s="521"/>
      <c r="L46" s="600"/>
    </row>
    <row r="47" ht="13.5" customHeight="1" spans="1:12">
      <c r="A47" s="600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600"/>
    </row>
    <row r="48" ht="13.5" customHeight="1" spans="1:12">
      <c r="A48" s="600"/>
      <c r="B48" s="521"/>
      <c r="C48" s="521"/>
      <c r="D48" s="521"/>
      <c r="E48" s="521"/>
      <c r="F48" s="521"/>
      <c r="G48" s="521"/>
      <c r="H48" s="521"/>
      <c r="I48" s="521"/>
      <c r="J48" s="521"/>
      <c r="K48" s="521"/>
      <c r="L48" s="600"/>
    </row>
    <row r="49" ht="13.5" customHeight="1" spans="1:12">
      <c r="A49" s="600"/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600"/>
    </row>
    <row r="50" ht="13.5" customHeight="1" spans="1:12">
      <c r="A50" s="600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600"/>
    </row>
    <row r="51" ht="13.5" customHeight="1" spans="1:12">
      <c r="A51" s="600"/>
      <c r="B51" s="521"/>
      <c r="C51" s="521"/>
      <c r="D51" s="521"/>
      <c r="E51" s="521"/>
      <c r="F51" s="521"/>
      <c r="G51" s="521"/>
      <c r="H51" s="521"/>
      <c r="I51" s="521"/>
      <c r="J51" s="521"/>
      <c r="K51" s="521"/>
      <c r="L51" s="600"/>
    </row>
    <row r="52" ht="13.5" customHeight="1" spans="1:12">
      <c r="A52" s="600"/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600"/>
    </row>
    <row r="53" ht="13.5" customHeight="1" spans="1:12">
      <c r="A53" s="600"/>
      <c r="B53" s="521"/>
      <c r="C53" s="521"/>
      <c r="D53" s="521"/>
      <c r="E53" s="521"/>
      <c r="F53" s="521"/>
      <c r="G53" s="521"/>
      <c r="H53" s="521"/>
      <c r="I53" s="521"/>
      <c r="J53" s="521"/>
      <c r="K53" s="521"/>
      <c r="L53" s="600"/>
    </row>
    <row r="54" ht="13.5" customHeight="1" spans="1:12">
      <c r="A54" s="600"/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6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workbookViewId="0">
      <selection activeCell="O36" sqref="O36"/>
    </sheetView>
  </sheetViews>
  <sheetFormatPr defaultColWidth="12.6637168141593" defaultRowHeight="15.75" customHeight="1"/>
  <cols>
    <col min="1" max="1" width="17" customWidth="1"/>
    <col min="2" max="2" width="25.1150442477876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1504424778761" customWidth="1"/>
    <col min="15" max="26" width="6.66371681415929" customWidth="1"/>
  </cols>
  <sheetData>
    <row r="1" ht="33.75" customHeight="1" spans="1:12">
      <c r="A1" s="577" t="s">
        <v>5</v>
      </c>
      <c r="B1" s="578"/>
      <c r="C1" s="579"/>
      <c r="D1" s="580" t="s">
        <v>1</v>
      </c>
      <c r="E1" s="581" t="e">
        <f>#REF!</f>
        <v>#REF!</v>
      </c>
      <c r="F1" s="582"/>
      <c r="G1" s="583"/>
      <c r="H1" s="583"/>
      <c r="I1" s="583"/>
      <c r="J1" s="583"/>
      <c r="K1" s="583"/>
      <c r="L1" s="601"/>
    </row>
    <row r="2" ht="13.5" customHeight="1" spans="1:12">
      <c r="A2" s="584" t="e">
        <f>#REF!</f>
        <v>#REF!</v>
      </c>
      <c r="B2" s="585" t="e">
        <f>#REF!</f>
        <v>#REF!</v>
      </c>
      <c r="C2" s="586" t="e">
        <f>#REF!</f>
        <v>#REF!</v>
      </c>
      <c r="D2" s="587" t="e">
        <f>#REF!</f>
        <v>#REF!</v>
      </c>
      <c r="E2" s="588"/>
      <c r="F2" s="128" t="s">
        <v>6</v>
      </c>
      <c r="G2" s="128"/>
      <c r="H2" s="128"/>
      <c r="I2" s="602" t="e">
        <f>#REF!</f>
        <v>#REF!</v>
      </c>
      <c r="J2" s="603"/>
      <c r="K2" s="603"/>
      <c r="L2" s="604"/>
    </row>
    <row r="3" ht="13.5" customHeight="1" spans="1:12">
      <c r="A3" s="589" t="e">
        <f>#REF!</f>
        <v>#REF!</v>
      </c>
      <c r="B3" s="585" t="e">
        <f>#REF!</f>
        <v>#REF!</v>
      </c>
      <c r="C3" s="586" t="e">
        <f>#REF!</f>
        <v>#REF!</v>
      </c>
      <c r="D3" s="591" t="e">
        <f>#REF!</f>
        <v>#REF!</v>
      </c>
      <c r="E3" s="592"/>
      <c r="F3" s="135"/>
      <c r="G3" s="135"/>
      <c r="H3" s="135"/>
      <c r="I3" s="602"/>
      <c r="J3" s="603"/>
      <c r="K3" s="603"/>
      <c r="L3" s="604"/>
    </row>
    <row r="4" ht="13.5" customHeight="1" spans="1:12">
      <c r="A4" s="589" t="e">
        <f>#REF!</f>
        <v>#REF!</v>
      </c>
      <c r="B4" s="585" t="e">
        <f>#REF!</f>
        <v>#REF!</v>
      </c>
      <c r="C4" s="586" t="e">
        <f>#REF!</f>
        <v>#REF!</v>
      </c>
      <c r="D4" s="591" t="e">
        <f>#REF!</f>
        <v>#REF!</v>
      </c>
      <c r="E4" s="592"/>
      <c r="F4" s="135"/>
      <c r="G4" s="135"/>
      <c r="H4" s="135"/>
      <c r="I4" s="605"/>
      <c r="J4" s="606"/>
      <c r="K4" s="606"/>
      <c r="L4" s="607"/>
    </row>
    <row r="5" ht="13.5" customHeight="1" spans="1:12">
      <c r="A5" s="589" t="e">
        <f>#REF!</f>
        <v>#REF!</v>
      </c>
      <c r="B5" s="585" t="e">
        <f>#REF!</f>
        <v>#REF!</v>
      </c>
      <c r="C5" s="586" t="e">
        <f>#REF!</f>
        <v>#REF!</v>
      </c>
      <c r="D5" s="591" t="e">
        <f>#REF!</f>
        <v>#REF!</v>
      </c>
      <c r="E5" s="592"/>
      <c r="F5" s="87" t="s">
        <v>3</v>
      </c>
      <c r="G5" s="88"/>
      <c r="H5" s="89"/>
      <c r="I5" s="166" t="e">
        <f>#REF!</f>
        <v>#REF!</v>
      </c>
      <c r="J5" s="166"/>
      <c r="K5" s="166"/>
      <c r="L5" s="166"/>
    </row>
    <row r="6" ht="13.5" customHeight="1" spans="1:12">
      <c r="A6" s="593" t="e">
        <f>#REF!</f>
        <v>#REF!</v>
      </c>
      <c r="B6" s="594" t="e">
        <f>#REF!</f>
        <v>#REF!</v>
      </c>
      <c r="C6" s="595" t="e">
        <f>#REF!</f>
        <v>#REF!</v>
      </c>
      <c r="D6" s="596" t="e">
        <f>#REF!</f>
        <v>#REF!</v>
      </c>
      <c r="E6" s="597"/>
      <c r="F6" s="95" t="s">
        <v>7</v>
      </c>
      <c r="G6" s="96"/>
      <c r="H6" s="97"/>
      <c r="I6" s="166" t="e">
        <f>#REF!</f>
        <v>#REF!</v>
      </c>
      <c r="J6" s="166"/>
      <c r="K6" s="166"/>
      <c r="L6" s="166"/>
    </row>
    <row r="7" ht="13.5" customHeight="1" spans="1:12">
      <c r="A7" s="598"/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</row>
    <row r="8" ht="13.5" customHeight="1" spans="1:12">
      <c r="A8" s="600"/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600"/>
    </row>
    <row r="9" ht="13.5" customHeight="1" spans="1:12">
      <c r="A9" s="600"/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600"/>
    </row>
    <row r="10" ht="13.5" customHeight="1" spans="1:12">
      <c r="A10" s="600"/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600"/>
    </row>
    <row r="11" ht="13.5" customHeight="1" spans="1:12">
      <c r="A11" s="600"/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600"/>
    </row>
    <row r="12" ht="13.5" customHeight="1" spans="1:12">
      <c r="A12" s="600"/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600"/>
    </row>
    <row r="13" ht="13.5" customHeight="1" spans="1:12">
      <c r="A13" s="600"/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600"/>
    </row>
    <row r="14" ht="13.5" customHeight="1" spans="1:12">
      <c r="A14" s="600"/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600"/>
    </row>
    <row r="15" ht="13.5" customHeight="1" spans="1:12">
      <c r="A15" s="600"/>
      <c r="B15" s="521"/>
      <c r="C15" s="521"/>
      <c r="D15" s="521"/>
      <c r="E15" s="521"/>
      <c r="F15" s="521"/>
      <c r="G15" s="521"/>
      <c r="H15" s="521"/>
      <c r="I15" s="521"/>
      <c r="J15" s="521"/>
      <c r="K15" s="521"/>
      <c r="L15" s="600"/>
    </row>
    <row r="16" ht="13.5" customHeight="1" spans="1:12">
      <c r="A16" s="600"/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600"/>
    </row>
    <row r="17" ht="13.5" customHeight="1" spans="1:12">
      <c r="A17" s="600"/>
      <c r="B17" s="521"/>
      <c r="C17" s="521"/>
      <c r="D17" s="521"/>
      <c r="E17" s="521"/>
      <c r="F17" s="521"/>
      <c r="G17" s="521"/>
      <c r="H17" s="521"/>
      <c r="I17" s="521"/>
      <c r="J17" s="521"/>
      <c r="K17" s="521"/>
      <c r="L17" s="600"/>
    </row>
    <row r="18" ht="13.5" customHeight="1" spans="1:12">
      <c r="A18" s="600"/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600"/>
    </row>
    <row r="19" ht="13.5" customHeight="1" spans="1:12">
      <c r="A19" s="600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600"/>
    </row>
    <row r="20" ht="13.5" customHeight="1" spans="1:12">
      <c r="A20" s="600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600"/>
    </row>
    <row r="21" ht="13.5" customHeight="1" spans="1:12">
      <c r="A21" s="600"/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600"/>
    </row>
    <row r="22" ht="13.5" customHeight="1" spans="1:12">
      <c r="A22" s="600"/>
      <c r="B22" s="521"/>
      <c r="C22" s="521"/>
      <c r="D22" s="521"/>
      <c r="E22" s="521"/>
      <c r="F22" s="521"/>
      <c r="G22" s="521"/>
      <c r="H22" s="521"/>
      <c r="I22" s="521"/>
      <c r="J22" s="521"/>
      <c r="K22" s="521"/>
      <c r="L22" s="600"/>
    </row>
    <row r="23" ht="13.5" customHeight="1" spans="1:12">
      <c r="A23" s="600"/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600"/>
    </row>
    <row r="24" ht="13.5" customHeight="1" spans="1:12">
      <c r="A24" s="600"/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600"/>
    </row>
    <row r="25" ht="13.5" customHeight="1" spans="1:12">
      <c r="A25" s="600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600"/>
    </row>
    <row r="26" ht="13.5" customHeight="1" spans="1:12">
      <c r="A26" s="600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600"/>
    </row>
    <row r="27" ht="13.5" customHeight="1" spans="1:12">
      <c r="A27" s="600"/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600"/>
    </row>
    <row r="28" ht="13.5" customHeight="1" spans="1:12">
      <c r="A28" s="600"/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600"/>
    </row>
    <row r="29" ht="13.5" customHeight="1" spans="1:12">
      <c r="A29" s="600"/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600"/>
    </row>
    <row r="30" ht="13.5" customHeight="1" spans="1:12">
      <c r="A30" s="600"/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600"/>
    </row>
    <row r="31" ht="13.5" customHeight="1" spans="1:12">
      <c r="A31" s="600"/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600"/>
    </row>
    <row r="32" ht="13.5" customHeight="1" spans="1:12">
      <c r="A32" s="600"/>
      <c r="B32" s="521"/>
      <c r="C32" s="521"/>
      <c r="D32" s="521"/>
      <c r="E32" s="521"/>
      <c r="F32" s="521"/>
      <c r="G32" s="521"/>
      <c r="H32" s="521"/>
      <c r="I32" s="521"/>
      <c r="J32" s="521"/>
      <c r="K32" s="521"/>
      <c r="L32" s="600"/>
    </row>
    <row r="33" ht="13.5" customHeight="1" spans="1:12">
      <c r="A33" s="600"/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600"/>
    </row>
    <row r="34" ht="13.5" customHeight="1" spans="1:12">
      <c r="A34" s="600"/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600"/>
    </row>
    <row r="35" ht="13.5" customHeight="1" spans="1:12">
      <c r="A35" s="600"/>
      <c r="B35" s="521"/>
      <c r="C35" s="521"/>
      <c r="D35" s="521"/>
      <c r="E35" s="521"/>
      <c r="F35" s="521"/>
      <c r="G35" s="521"/>
      <c r="H35" s="521"/>
      <c r="I35" s="521"/>
      <c r="J35" s="521"/>
      <c r="K35" s="521"/>
      <c r="L35" s="600"/>
    </row>
    <row r="36" ht="13.5" customHeight="1" spans="1:12">
      <c r="A36" s="600"/>
      <c r="B36" s="521"/>
      <c r="C36" s="521"/>
      <c r="D36" s="521"/>
      <c r="E36" s="521"/>
      <c r="F36" s="521"/>
      <c r="G36" s="521"/>
      <c r="H36" s="521"/>
      <c r="I36" s="521"/>
      <c r="J36" s="521"/>
      <c r="K36" s="521"/>
      <c r="L36" s="600"/>
    </row>
    <row r="37" ht="13.5" customHeight="1" spans="1:12">
      <c r="A37" s="600"/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600"/>
    </row>
    <row r="38" ht="13.5" customHeight="1" spans="1:12">
      <c r="A38" s="600"/>
      <c r="B38" s="521"/>
      <c r="C38" s="521"/>
      <c r="D38" s="521"/>
      <c r="E38" s="521"/>
      <c r="F38" s="521"/>
      <c r="G38" s="521"/>
      <c r="H38" s="521"/>
      <c r="I38" s="521"/>
      <c r="J38" s="521"/>
      <c r="K38" s="521"/>
      <c r="L38" s="600"/>
    </row>
    <row r="39" ht="13.5" customHeight="1" spans="1:12">
      <c r="A39" s="600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600"/>
    </row>
    <row r="40" ht="13.5" customHeight="1" spans="1:12">
      <c r="A40" s="600"/>
      <c r="B40" s="521"/>
      <c r="C40" s="521"/>
      <c r="D40" s="521"/>
      <c r="E40" s="521"/>
      <c r="F40" s="521"/>
      <c r="G40" s="521"/>
      <c r="H40" s="521"/>
      <c r="I40" s="521"/>
      <c r="J40" s="521"/>
      <c r="K40" s="521"/>
      <c r="L40" s="600"/>
    </row>
    <row r="41" ht="13.5" customHeight="1" spans="1:12">
      <c r="A41" s="600"/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600"/>
    </row>
    <row r="42" ht="13.5" customHeight="1" spans="1:12">
      <c r="A42" s="600"/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600"/>
    </row>
    <row r="43" ht="13.5" customHeight="1" spans="1:12">
      <c r="A43" s="600"/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600"/>
    </row>
    <row r="44" ht="13.5" customHeight="1" spans="1:12">
      <c r="A44" s="600"/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600"/>
    </row>
    <row r="45" ht="13.5" customHeight="1" spans="1:12">
      <c r="A45" s="600"/>
      <c r="B45" s="521"/>
      <c r="C45" s="521"/>
      <c r="D45" s="521"/>
      <c r="E45" s="521"/>
      <c r="F45" s="521"/>
      <c r="G45" s="521"/>
      <c r="H45" s="521"/>
      <c r="I45" s="521"/>
      <c r="J45" s="521"/>
      <c r="K45" s="521"/>
      <c r="L45" s="600"/>
    </row>
    <row r="46" ht="13.5" customHeight="1" spans="1:12">
      <c r="A46" s="600"/>
      <c r="B46" s="521"/>
      <c r="C46" s="521"/>
      <c r="D46" s="521"/>
      <c r="E46" s="521"/>
      <c r="F46" s="521"/>
      <c r="G46" s="521"/>
      <c r="H46" s="521"/>
      <c r="I46" s="521"/>
      <c r="J46" s="521"/>
      <c r="K46" s="521"/>
      <c r="L46" s="600"/>
    </row>
    <row r="47" ht="13.5" customHeight="1" spans="1:12">
      <c r="A47" s="600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600"/>
    </row>
    <row r="48" ht="13.5" customHeight="1" spans="1:12">
      <c r="A48" s="600"/>
      <c r="B48" s="521"/>
      <c r="C48" s="521"/>
      <c r="D48" s="521"/>
      <c r="E48" s="521"/>
      <c r="F48" s="521"/>
      <c r="G48" s="521"/>
      <c r="H48" s="521"/>
      <c r="I48" s="521"/>
      <c r="J48" s="521"/>
      <c r="K48" s="521"/>
      <c r="L48" s="600"/>
    </row>
    <row r="49" ht="13.5" customHeight="1" spans="1:12">
      <c r="A49" s="600"/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600"/>
    </row>
    <row r="50" ht="13.5" customHeight="1" spans="1:12">
      <c r="A50" s="600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600"/>
    </row>
    <row r="51" ht="13.5" customHeight="1" spans="1:12">
      <c r="A51" s="600"/>
      <c r="B51" s="521"/>
      <c r="C51" s="521"/>
      <c r="D51" s="521"/>
      <c r="E51" s="521"/>
      <c r="F51" s="521"/>
      <c r="G51" s="521"/>
      <c r="H51" s="521"/>
      <c r="I51" s="521"/>
      <c r="J51" s="521"/>
      <c r="K51" s="521"/>
      <c r="L51" s="600"/>
    </row>
    <row r="52" ht="13.5" customHeight="1" spans="1:12">
      <c r="A52" s="600"/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600"/>
    </row>
    <row r="53" ht="13.5" customHeight="1" spans="1:12">
      <c r="A53" s="600"/>
      <c r="B53" s="521"/>
      <c r="C53" s="521"/>
      <c r="D53" s="521"/>
      <c r="E53" s="521"/>
      <c r="F53" s="521"/>
      <c r="G53" s="521"/>
      <c r="H53" s="521"/>
      <c r="I53" s="521"/>
      <c r="J53" s="521"/>
      <c r="K53" s="521"/>
      <c r="L53" s="600"/>
    </row>
    <row r="54" ht="13.5" customHeight="1" spans="1:12">
      <c r="A54" s="600"/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6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workbookViewId="0">
      <selection activeCell="M34" sqref="M34"/>
    </sheetView>
  </sheetViews>
  <sheetFormatPr defaultColWidth="12.6637168141593" defaultRowHeight="15.75" customHeight="1"/>
  <cols>
    <col min="1" max="1" width="17" customWidth="1"/>
    <col min="2" max="2" width="25.1150442477876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1504424778761" customWidth="1"/>
    <col min="15" max="26" width="6.66371681415929" customWidth="1"/>
  </cols>
  <sheetData>
    <row r="1" ht="33.75" customHeight="1" spans="1:12">
      <c r="A1" s="577" t="s">
        <v>8</v>
      </c>
      <c r="B1" s="578"/>
      <c r="C1" s="579"/>
      <c r="D1" s="580" t="s">
        <v>1</v>
      </c>
      <c r="E1" s="581" t="e">
        <f>#REF!</f>
        <v>#REF!</v>
      </c>
      <c r="F1" s="582"/>
      <c r="G1" s="583"/>
      <c r="H1" s="583"/>
      <c r="I1" s="583"/>
      <c r="J1" s="583"/>
      <c r="K1" s="583"/>
      <c r="L1" s="601"/>
    </row>
    <row r="2" ht="13.5" customHeight="1" spans="1:12">
      <c r="A2" s="584" t="e">
        <f>#REF!</f>
        <v>#REF!</v>
      </c>
      <c r="B2" s="585" t="e">
        <f>#REF!</f>
        <v>#REF!</v>
      </c>
      <c r="C2" s="586" t="e">
        <f>#REF!</f>
        <v>#REF!</v>
      </c>
      <c r="D2" s="587" t="e">
        <f>#REF!</f>
        <v>#REF!</v>
      </c>
      <c r="E2" s="588"/>
      <c r="F2" s="128" t="s">
        <v>6</v>
      </c>
      <c r="G2" s="128"/>
      <c r="H2" s="128"/>
      <c r="I2" s="602" t="e">
        <f>#REF!</f>
        <v>#REF!</v>
      </c>
      <c r="J2" s="603"/>
      <c r="K2" s="603"/>
      <c r="L2" s="604"/>
    </row>
    <row r="3" ht="13.5" customHeight="1" spans="1:12">
      <c r="A3" s="589" t="e">
        <f>#REF!</f>
        <v>#REF!</v>
      </c>
      <c r="B3" s="590" t="e">
        <f>#REF!</f>
        <v>#REF!</v>
      </c>
      <c r="C3" s="586" t="e">
        <f>#REF!</f>
        <v>#REF!</v>
      </c>
      <c r="D3" s="591" t="e">
        <f>#REF!</f>
        <v>#REF!</v>
      </c>
      <c r="E3" s="592"/>
      <c r="F3" s="135"/>
      <c r="G3" s="135"/>
      <c r="H3" s="135"/>
      <c r="I3" s="602"/>
      <c r="J3" s="603"/>
      <c r="K3" s="603"/>
      <c r="L3" s="604"/>
    </row>
    <row r="4" ht="13.5" customHeight="1" spans="1:12">
      <c r="A4" s="589" t="e">
        <f>#REF!</f>
        <v>#REF!</v>
      </c>
      <c r="B4" s="585" t="e">
        <f>#REF!</f>
        <v>#REF!</v>
      </c>
      <c r="C4" s="586" t="e">
        <f>#REF!</f>
        <v>#REF!</v>
      </c>
      <c r="D4" s="591" t="e">
        <f>#REF!</f>
        <v>#REF!</v>
      </c>
      <c r="E4" s="592"/>
      <c r="F4" s="135"/>
      <c r="G4" s="135"/>
      <c r="H4" s="135"/>
      <c r="I4" s="605"/>
      <c r="J4" s="606"/>
      <c r="K4" s="606"/>
      <c r="L4" s="607"/>
    </row>
    <row r="5" ht="13.5" customHeight="1" spans="1:12">
      <c r="A5" s="589" t="e">
        <f>#REF!</f>
        <v>#REF!</v>
      </c>
      <c r="B5" s="585" t="e">
        <f>#REF!</f>
        <v>#REF!</v>
      </c>
      <c r="C5" s="586" t="e">
        <f>#REF!</f>
        <v>#REF!</v>
      </c>
      <c r="D5" s="591" t="e">
        <f>#REF!</f>
        <v>#REF!</v>
      </c>
      <c r="E5" s="592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593" t="e">
        <f>#REF!</f>
        <v>#REF!</v>
      </c>
      <c r="B6" s="594" t="e">
        <f>#REF!</f>
        <v>#REF!</v>
      </c>
      <c r="C6" s="595" t="e">
        <f>#REF!</f>
        <v>#REF!</v>
      </c>
      <c r="D6" s="596" t="e">
        <f>#REF!</f>
        <v>#REF!</v>
      </c>
      <c r="E6" s="597"/>
      <c r="F6" s="95" t="s">
        <v>7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598"/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</row>
    <row r="8" ht="13.5" customHeight="1" spans="1:12">
      <c r="A8" s="600"/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600"/>
    </row>
    <row r="9" ht="13.5" customHeight="1" spans="1:12">
      <c r="A9" s="600"/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600"/>
    </row>
    <row r="10" ht="13.5" customHeight="1" spans="1:12">
      <c r="A10" s="600"/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600"/>
    </row>
    <row r="11" ht="13.5" customHeight="1" spans="1:12">
      <c r="A11" s="600"/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600"/>
    </row>
    <row r="12" ht="13.5" customHeight="1" spans="1:12">
      <c r="A12" s="600"/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600"/>
    </row>
    <row r="13" ht="13.5" customHeight="1" spans="1:12">
      <c r="A13" s="600"/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600"/>
    </row>
    <row r="14" ht="13.5" customHeight="1" spans="1:12">
      <c r="A14" s="600"/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600"/>
    </row>
    <row r="15" ht="13.5" customHeight="1" spans="1:12">
      <c r="A15" s="600"/>
      <c r="B15" s="521"/>
      <c r="C15" s="521"/>
      <c r="D15" s="521"/>
      <c r="E15" s="521"/>
      <c r="F15" s="521"/>
      <c r="G15" s="521"/>
      <c r="H15" s="521"/>
      <c r="I15" s="521"/>
      <c r="J15" s="521"/>
      <c r="K15" s="521"/>
      <c r="L15" s="600"/>
    </row>
    <row r="16" ht="13.5" customHeight="1" spans="1:12">
      <c r="A16" s="600"/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600"/>
    </row>
    <row r="17" ht="13.5" customHeight="1" spans="1:12">
      <c r="A17" s="600"/>
      <c r="B17" s="521"/>
      <c r="C17" s="521"/>
      <c r="D17" s="521"/>
      <c r="E17" s="521"/>
      <c r="F17" s="521"/>
      <c r="G17" s="521"/>
      <c r="H17" s="521"/>
      <c r="I17" s="521"/>
      <c r="J17" s="521"/>
      <c r="K17" s="521"/>
      <c r="L17" s="600"/>
    </row>
    <row r="18" ht="13.5" customHeight="1" spans="1:12">
      <c r="A18" s="600"/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600"/>
    </row>
    <row r="19" ht="13.5" customHeight="1" spans="1:12">
      <c r="A19" s="600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600"/>
    </row>
    <row r="20" ht="13.5" customHeight="1" spans="1:12">
      <c r="A20" s="600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600"/>
    </row>
    <row r="21" ht="13.5" customHeight="1" spans="1:12">
      <c r="A21" s="600"/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600"/>
    </row>
    <row r="22" ht="13.5" customHeight="1" spans="1:12">
      <c r="A22" s="600"/>
      <c r="B22" s="521"/>
      <c r="C22" s="521"/>
      <c r="D22" s="521"/>
      <c r="E22" s="521"/>
      <c r="F22" s="521"/>
      <c r="G22" s="521"/>
      <c r="H22" s="521"/>
      <c r="I22" s="521"/>
      <c r="J22" s="521"/>
      <c r="K22" s="521"/>
      <c r="L22" s="600"/>
    </row>
    <row r="23" ht="13.5" customHeight="1" spans="1:12">
      <c r="A23" s="600"/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600"/>
    </row>
    <row r="24" ht="13.5" customHeight="1" spans="1:12">
      <c r="A24" s="600"/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600"/>
    </row>
    <row r="25" ht="13.5" customHeight="1" spans="1:12">
      <c r="A25" s="600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600"/>
    </row>
    <row r="26" ht="13.5" customHeight="1" spans="1:12">
      <c r="A26" s="600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600"/>
    </row>
    <row r="27" ht="13.5" customHeight="1" spans="1:12">
      <c r="A27" s="600"/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600"/>
    </row>
    <row r="28" ht="13.5" customHeight="1" spans="1:12">
      <c r="A28" s="600"/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600"/>
    </row>
    <row r="29" ht="13.5" customHeight="1" spans="1:12">
      <c r="A29" s="600"/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600"/>
    </row>
    <row r="30" ht="13.5" customHeight="1" spans="1:12">
      <c r="A30" s="600"/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600"/>
    </row>
    <row r="31" ht="13.5" customHeight="1" spans="1:12">
      <c r="A31" s="600"/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600"/>
    </row>
    <row r="32" ht="13.5" customHeight="1" spans="1:12">
      <c r="A32" s="600"/>
      <c r="B32" s="521"/>
      <c r="C32" s="521"/>
      <c r="D32" s="521"/>
      <c r="E32" s="521"/>
      <c r="F32" s="521"/>
      <c r="G32" s="521"/>
      <c r="H32" s="521"/>
      <c r="I32" s="521"/>
      <c r="J32" s="521"/>
      <c r="K32" s="521"/>
      <c r="L32" s="600"/>
    </row>
    <row r="33" ht="13.5" customHeight="1" spans="1:12">
      <c r="A33" s="600"/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600"/>
    </row>
    <row r="34" ht="13.5" customHeight="1" spans="1:12">
      <c r="A34" s="600"/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600"/>
    </row>
    <row r="35" ht="13.5" customHeight="1" spans="1:12">
      <c r="A35" s="600"/>
      <c r="B35" s="521"/>
      <c r="C35" s="521"/>
      <c r="D35" s="521"/>
      <c r="E35" s="521"/>
      <c r="F35" s="521"/>
      <c r="G35" s="521"/>
      <c r="H35" s="521"/>
      <c r="I35" s="521"/>
      <c r="J35" s="521"/>
      <c r="K35" s="521"/>
      <c r="L35" s="600"/>
    </row>
    <row r="36" ht="13.5" customHeight="1" spans="1:12">
      <c r="A36" s="600"/>
      <c r="B36" s="521"/>
      <c r="C36" s="521"/>
      <c r="D36" s="521"/>
      <c r="E36" s="521"/>
      <c r="F36" s="521"/>
      <c r="G36" s="521"/>
      <c r="H36" s="521"/>
      <c r="I36" s="521"/>
      <c r="J36" s="521"/>
      <c r="K36" s="521"/>
      <c r="L36" s="600"/>
    </row>
    <row r="37" ht="13.5" customHeight="1" spans="1:12">
      <c r="A37" s="600"/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600"/>
    </row>
    <row r="38" ht="13.5" customHeight="1" spans="1:12">
      <c r="A38" s="600"/>
      <c r="B38" s="521"/>
      <c r="C38" s="521"/>
      <c r="D38" s="521"/>
      <c r="E38" s="521"/>
      <c r="F38" s="521"/>
      <c r="G38" s="521"/>
      <c r="H38" s="521"/>
      <c r="I38" s="521"/>
      <c r="J38" s="521"/>
      <c r="K38" s="521"/>
      <c r="L38" s="600"/>
    </row>
    <row r="39" ht="13.5" customHeight="1" spans="1:12">
      <c r="A39" s="600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600"/>
    </row>
    <row r="40" ht="13.5" customHeight="1" spans="1:12">
      <c r="A40" s="600"/>
      <c r="B40" s="521"/>
      <c r="C40" s="521"/>
      <c r="D40" s="521"/>
      <c r="E40" s="521"/>
      <c r="F40" s="521"/>
      <c r="G40" s="521"/>
      <c r="H40" s="521"/>
      <c r="I40" s="521"/>
      <c r="J40" s="521"/>
      <c r="K40" s="521"/>
      <c r="L40" s="600"/>
    </row>
    <row r="41" ht="13.5" customHeight="1" spans="1:12">
      <c r="A41" s="600"/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600"/>
    </row>
    <row r="42" ht="13.5" customHeight="1" spans="1:12">
      <c r="A42" s="600"/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600"/>
    </row>
    <row r="43" ht="13.5" customHeight="1" spans="1:12">
      <c r="A43" s="600"/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600"/>
    </row>
    <row r="44" ht="13.5" customHeight="1" spans="1:12">
      <c r="A44" s="600"/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600"/>
    </row>
    <row r="45" ht="13.5" customHeight="1" spans="1:12">
      <c r="A45" s="600"/>
      <c r="B45" s="521"/>
      <c r="C45" s="521"/>
      <c r="D45" s="521"/>
      <c r="E45" s="521"/>
      <c r="F45" s="521"/>
      <c r="G45" s="521"/>
      <c r="H45" s="521"/>
      <c r="I45" s="521"/>
      <c r="J45" s="521"/>
      <c r="K45" s="521"/>
      <c r="L45" s="600"/>
    </row>
    <row r="46" ht="13.5" customHeight="1" spans="1:12">
      <c r="A46" s="600"/>
      <c r="B46" s="521"/>
      <c r="C46" s="521"/>
      <c r="D46" s="521"/>
      <c r="E46" s="521"/>
      <c r="F46" s="521"/>
      <c r="G46" s="521"/>
      <c r="H46" s="521"/>
      <c r="I46" s="521"/>
      <c r="J46" s="521"/>
      <c r="K46" s="521"/>
      <c r="L46" s="600"/>
    </row>
    <row r="47" ht="13.5" customHeight="1" spans="1:12">
      <c r="A47" s="600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600"/>
    </row>
    <row r="48" ht="13.5" customHeight="1" spans="1:12">
      <c r="A48" s="600"/>
      <c r="B48" s="521"/>
      <c r="C48" s="521"/>
      <c r="D48" s="521"/>
      <c r="E48" s="521"/>
      <c r="F48" s="521"/>
      <c r="G48" s="521"/>
      <c r="H48" s="521"/>
      <c r="I48" s="521"/>
      <c r="J48" s="521"/>
      <c r="K48" s="521"/>
      <c r="L48" s="600"/>
    </row>
    <row r="49" ht="13.5" customHeight="1" spans="1:12">
      <c r="A49" s="600"/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600"/>
    </row>
    <row r="50" ht="13.5" customHeight="1" spans="1:12">
      <c r="A50" s="600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600"/>
    </row>
    <row r="51" ht="13.5" customHeight="1" spans="1:12">
      <c r="A51" s="600"/>
      <c r="B51" s="521"/>
      <c r="C51" s="521"/>
      <c r="D51" s="521"/>
      <c r="E51" s="521"/>
      <c r="F51" s="521"/>
      <c r="G51" s="521"/>
      <c r="H51" s="521"/>
      <c r="I51" s="521"/>
      <c r="J51" s="521"/>
      <c r="K51" s="521"/>
      <c r="L51" s="600"/>
    </row>
    <row r="52" ht="13.5" customHeight="1" spans="1:12">
      <c r="A52" s="600"/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600"/>
    </row>
    <row r="53" ht="13.5" customHeight="1" spans="1:12">
      <c r="A53" s="600"/>
      <c r="B53" s="521"/>
      <c r="C53" s="521"/>
      <c r="D53" s="521"/>
      <c r="E53" s="521"/>
      <c r="F53" s="521"/>
      <c r="G53" s="521"/>
      <c r="H53" s="521"/>
      <c r="I53" s="521"/>
      <c r="J53" s="521"/>
      <c r="K53" s="521"/>
      <c r="L53" s="600"/>
    </row>
    <row r="54" ht="13.5" customHeight="1" spans="1:12">
      <c r="A54" s="600"/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6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"/>
  <sheetViews>
    <sheetView view="pageBreakPreview" zoomScaleNormal="100" topLeftCell="A15" workbookViewId="0">
      <selection activeCell="J22" sqref="J22"/>
    </sheetView>
  </sheetViews>
  <sheetFormatPr defaultColWidth="9" defaultRowHeight="15.75"/>
  <cols>
    <col min="2" max="2" width="47.6814159292035" customWidth="1"/>
    <col min="3" max="3" width="29.6548672566372" style="484" customWidth="1"/>
    <col min="4" max="4" width="5.92920353982301" customWidth="1"/>
    <col min="5" max="5" width="5.92920353982301" hidden="1" customWidth="1"/>
    <col min="6" max="11" width="9" style="549"/>
  </cols>
  <sheetData>
    <row r="1" s="483" customFormat="1" ht="23.25" spans="1:20">
      <c r="A1" s="486"/>
      <c r="B1" s="487"/>
      <c r="C1" s="487"/>
      <c r="D1" s="487"/>
      <c r="E1" s="487"/>
      <c r="F1" s="550"/>
      <c r="G1" s="550"/>
      <c r="H1" s="550"/>
      <c r="I1" s="550"/>
      <c r="J1" s="550"/>
      <c r="K1" s="550"/>
      <c r="L1" s="547"/>
      <c r="M1" s="547"/>
      <c r="N1" s="547"/>
      <c r="O1" s="547"/>
      <c r="P1" s="547"/>
      <c r="Q1" s="547"/>
      <c r="R1" s="547"/>
      <c r="S1" s="547"/>
      <c r="T1" s="547"/>
    </row>
    <row r="2" ht="13.1" spans="1:11">
      <c r="A2" s="489" t="s">
        <v>9</v>
      </c>
      <c r="B2" s="490" t="s">
        <v>10</v>
      </c>
      <c r="C2" s="491" t="s">
        <v>11</v>
      </c>
      <c r="D2" s="487"/>
      <c r="E2" s="492" t="s">
        <v>12</v>
      </c>
      <c r="F2" s="550"/>
      <c r="G2" s="551"/>
      <c r="H2" s="551"/>
      <c r="I2" s="550"/>
      <c r="J2" s="550"/>
      <c r="K2" s="550"/>
    </row>
    <row r="3" ht="13.1" spans="1:11">
      <c r="A3" s="489" t="s">
        <v>13</v>
      </c>
      <c r="B3" s="494" t="str">
        <f>'[1]Style Summary Cover Page'!B4</f>
        <v>FALL 24</v>
      </c>
      <c r="C3" s="491" t="s">
        <v>4</v>
      </c>
      <c r="D3" s="487"/>
      <c r="E3" s="492" t="s">
        <v>14</v>
      </c>
      <c r="F3" s="550"/>
      <c r="G3" s="550"/>
      <c r="H3" s="550"/>
      <c r="I3" s="575"/>
      <c r="J3" s="575"/>
      <c r="K3" s="575"/>
    </row>
    <row r="4" ht="13.1" spans="1:11">
      <c r="A4" s="489" t="s">
        <v>15</v>
      </c>
      <c r="B4" s="494" t="str">
        <f>'[1]Style Summary Cover Page'!B5</f>
        <v>FALL 24</v>
      </c>
      <c r="C4" s="491" t="s">
        <v>16</v>
      </c>
      <c r="D4" s="487"/>
      <c r="E4" s="492" t="s">
        <v>17</v>
      </c>
      <c r="F4" s="550"/>
      <c r="G4" s="550"/>
      <c r="H4" s="550"/>
      <c r="I4" s="550"/>
      <c r="J4" s="550"/>
      <c r="K4" s="550"/>
    </row>
    <row r="5" ht="12.75" spans="1:11">
      <c r="A5" s="495" t="s">
        <v>18</v>
      </c>
      <c r="B5" s="496"/>
      <c r="C5" s="497"/>
      <c r="D5" s="498" t="s">
        <v>19</v>
      </c>
      <c r="E5" s="499" t="s">
        <v>20</v>
      </c>
      <c r="F5" s="552" t="s">
        <v>21</v>
      </c>
      <c r="G5" s="553" t="s">
        <v>22</v>
      </c>
      <c r="H5" s="554" t="s">
        <v>23</v>
      </c>
      <c r="I5" s="552" t="s">
        <v>24</v>
      </c>
      <c r="J5" s="552" t="s">
        <v>25</v>
      </c>
      <c r="K5" s="552" t="s">
        <v>26</v>
      </c>
    </row>
    <row r="6" ht="13.2" customHeight="1" spans="1:11">
      <c r="A6" s="503"/>
      <c r="B6" s="504"/>
      <c r="C6" s="505"/>
      <c r="D6" s="506"/>
      <c r="E6" s="507"/>
      <c r="F6" s="555"/>
      <c r="G6" s="556"/>
      <c r="H6" s="557"/>
      <c r="I6" s="555"/>
      <c r="J6" s="555"/>
      <c r="K6" s="555"/>
    </row>
    <row r="7" spans="1:3">
      <c r="A7" s="511"/>
      <c r="B7" s="512"/>
      <c r="C7" s="513"/>
    </row>
    <row r="8" spans="1:11">
      <c r="A8" s="514" t="s">
        <v>27</v>
      </c>
      <c r="B8" s="515"/>
      <c r="C8" s="516"/>
      <c r="D8" s="515"/>
      <c r="E8" s="515"/>
      <c r="F8" s="558"/>
      <c r="G8" s="558"/>
      <c r="H8" s="558"/>
      <c r="I8" s="558"/>
      <c r="J8" s="558"/>
      <c r="K8" s="558"/>
    </row>
    <row r="9" ht="17" customHeight="1" spans="1:11">
      <c r="A9" s="518" t="s">
        <v>28</v>
      </c>
      <c r="B9" s="518"/>
      <c r="C9" s="519" t="s">
        <v>29</v>
      </c>
      <c r="D9" s="520">
        <v>44930</v>
      </c>
      <c r="E9" s="521"/>
      <c r="F9" s="559">
        <f>SUM(G9-1/8)</f>
        <v>6.125</v>
      </c>
      <c r="G9" s="560">
        <v>6.25</v>
      </c>
      <c r="H9" s="559">
        <f>SUM(G9+0.125)</f>
        <v>6.375</v>
      </c>
      <c r="I9" s="559">
        <f>SUM(H9+0.125)</f>
        <v>6.5</v>
      </c>
      <c r="J9" s="559">
        <f>SUM(I9+0.125)</f>
        <v>6.625</v>
      </c>
      <c r="K9" s="559">
        <f>SUM(J9+0.125)</f>
        <v>6.75</v>
      </c>
    </row>
    <row r="10" ht="31" customHeight="1" spans="1:11">
      <c r="A10" s="518" t="s">
        <v>30</v>
      </c>
      <c r="B10" s="518"/>
      <c r="C10" s="519" t="s">
        <v>31</v>
      </c>
      <c r="D10" s="520">
        <v>44930</v>
      </c>
      <c r="E10" s="521"/>
      <c r="F10" s="559">
        <f t="shared" ref="F10:F12" si="0">SUM(G10-1/4)</f>
        <v>8</v>
      </c>
      <c r="G10" s="561">
        <v>8.25</v>
      </c>
      <c r="H10" s="559">
        <f>SUM(G10+0.25)</f>
        <v>8.5</v>
      </c>
      <c r="I10" s="559">
        <f>SUM(H10+0.25)</f>
        <v>8.75</v>
      </c>
      <c r="J10" s="559">
        <f>SUM(I10+0.25)</f>
        <v>9</v>
      </c>
      <c r="K10" s="559">
        <f>SUM(J10+0.25)</f>
        <v>9.25</v>
      </c>
    </row>
    <row r="11" ht="17" customHeight="1" spans="1:11">
      <c r="A11" s="518" t="s">
        <v>32</v>
      </c>
      <c r="B11" s="518"/>
      <c r="C11" s="519" t="s">
        <v>33</v>
      </c>
      <c r="D11" s="520">
        <v>44930</v>
      </c>
      <c r="E11" s="521"/>
      <c r="F11" s="559">
        <f>SUM(G11-1/8)</f>
        <v>6.125</v>
      </c>
      <c r="G11" s="561">
        <v>6.25</v>
      </c>
      <c r="H11" s="559">
        <f>SUM(G11+0.125)</f>
        <v>6.375</v>
      </c>
      <c r="I11" s="559">
        <f>SUM(H11+0.125)</f>
        <v>6.5</v>
      </c>
      <c r="J11" s="559">
        <f>SUM(I11+0.125)</f>
        <v>6.625</v>
      </c>
      <c r="K11" s="559">
        <f>SUM(J11+0.125)</f>
        <v>6.75</v>
      </c>
    </row>
    <row r="12" ht="17" customHeight="1" spans="1:11">
      <c r="A12" s="518" t="s">
        <v>34</v>
      </c>
      <c r="B12" s="518"/>
      <c r="C12" s="519" t="s">
        <v>35</v>
      </c>
      <c r="D12" s="520">
        <v>44930</v>
      </c>
      <c r="E12" s="521"/>
      <c r="F12" s="559">
        <f>SUM(G12-1/8)</f>
        <v>5.625</v>
      </c>
      <c r="G12" s="561">
        <v>5.75</v>
      </c>
      <c r="H12" s="559">
        <f>SUM(G12+0.125)</f>
        <v>5.875</v>
      </c>
      <c r="I12" s="559">
        <f>SUM(H12+0.125)</f>
        <v>6</v>
      </c>
      <c r="J12" s="559">
        <f>SUM(I12+0.125)</f>
        <v>6.125</v>
      </c>
      <c r="K12" s="559">
        <f>SUM(J12+0.125)</f>
        <v>6.25</v>
      </c>
    </row>
    <row r="13" ht="17" customHeight="1" spans="1:11">
      <c r="A13" s="518" t="s">
        <v>36</v>
      </c>
      <c r="B13" s="518"/>
      <c r="C13" s="519" t="s">
        <v>37</v>
      </c>
      <c r="D13" s="520">
        <v>45299</v>
      </c>
      <c r="E13" s="521"/>
      <c r="F13" s="562">
        <f>G13-1/4</f>
        <v>4.875</v>
      </c>
      <c r="G13" s="563">
        <v>5.125</v>
      </c>
      <c r="H13" s="563">
        <f>G13+1/4</f>
        <v>5.375</v>
      </c>
      <c r="I13" s="563">
        <f>H13+1/4</f>
        <v>5.625</v>
      </c>
      <c r="J13" s="563">
        <f>I13+1/4</f>
        <v>5.875</v>
      </c>
      <c r="K13" s="576">
        <f>J13+1/4</f>
        <v>6.125</v>
      </c>
    </row>
    <row r="14" ht="17" customHeight="1" spans="1:11">
      <c r="A14" s="518" t="s">
        <v>38</v>
      </c>
      <c r="B14" s="518"/>
      <c r="C14" s="519" t="s">
        <v>39</v>
      </c>
      <c r="D14" s="520">
        <v>45299</v>
      </c>
      <c r="E14" s="521"/>
      <c r="F14" s="562">
        <f>G14-3/8</f>
        <v>5.5</v>
      </c>
      <c r="G14" s="563">
        <v>5.875</v>
      </c>
      <c r="H14" s="563">
        <f>G14+3/8</f>
        <v>6.25</v>
      </c>
      <c r="I14" s="563">
        <f>H14+3/8</f>
        <v>6.625</v>
      </c>
      <c r="J14" s="563">
        <f>I14+3/8</f>
        <v>7</v>
      </c>
      <c r="K14" s="576">
        <f>J14+3/8</f>
        <v>7.375</v>
      </c>
    </row>
    <row r="15" ht="17" customHeight="1" spans="1:11">
      <c r="A15" s="518" t="s">
        <v>40</v>
      </c>
      <c r="B15" s="518"/>
      <c r="C15" s="519" t="s">
        <v>41</v>
      </c>
      <c r="D15" s="520">
        <v>45299</v>
      </c>
      <c r="E15" s="523"/>
      <c r="F15" s="562">
        <f>G15-3/8</f>
        <v>5.875</v>
      </c>
      <c r="G15" s="563">
        <v>6.25</v>
      </c>
      <c r="H15" s="563">
        <f t="shared" ref="H15:K15" si="1">G15+3/8</f>
        <v>6.625</v>
      </c>
      <c r="I15" s="563">
        <f t="shared" si="1"/>
        <v>7</v>
      </c>
      <c r="J15" s="563">
        <f t="shared" si="1"/>
        <v>7.375</v>
      </c>
      <c r="K15" s="576">
        <f t="shared" si="1"/>
        <v>7.75</v>
      </c>
    </row>
    <row r="16" ht="28" customHeight="1" spans="1:11">
      <c r="A16" s="518" t="s">
        <v>42</v>
      </c>
      <c r="B16" s="518"/>
      <c r="C16" s="519" t="s">
        <v>43</v>
      </c>
      <c r="D16" s="520">
        <v>45295</v>
      </c>
      <c r="E16" s="521"/>
      <c r="F16" s="562">
        <v>6</v>
      </c>
      <c r="G16" s="563">
        <v>6.5</v>
      </c>
      <c r="H16" s="563">
        <v>7</v>
      </c>
      <c r="I16" s="563">
        <v>7.625</v>
      </c>
      <c r="J16" s="563">
        <v>8.125</v>
      </c>
      <c r="K16" s="576">
        <v>8.625</v>
      </c>
    </row>
    <row r="17" ht="18" customHeight="1" spans="1:11">
      <c r="A17" s="518" t="s">
        <v>44</v>
      </c>
      <c r="B17" s="518"/>
      <c r="C17" s="519" t="s">
        <v>45</v>
      </c>
      <c r="D17" s="520">
        <v>45295</v>
      </c>
      <c r="E17" s="521"/>
      <c r="F17" s="562">
        <v>19.375</v>
      </c>
      <c r="G17" s="563">
        <v>21</v>
      </c>
      <c r="H17" s="563">
        <v>22.375</v>
      </c>
      <c r="I17" s="563">
        <v>24.125</v>
      </c>
      <c r="J17" s="563">
        <v>25.625</v>
      </c>
      <c r="K17" s="576">
        <v>27.25</v>
      </c>
    </row>
    <row r="18" ht="29" customHeight="1" spans="1:11">
      <c r="A18" s="518" t="s">
        <v>46</v>
      </c>
      <c r="B18" s="518"/>
      <c r="C18" s="519" t="s">
        <v>47</v>
      </c>
      <c r="D18" s="520">
        <v>45293</v>
      </c>
      <c r="E18" s="521"/>
      <c r="F18" s="564">
        <f t="shared" ref="F18:F19" si="2">SUM(G18-2)</f>
        <v>30.25</v>
      </c>
      <c r="G18" s="561">
        <v>32.25</v>
      </c>
      <c r="H18" s="564">
        <f t="shared" ref="H18:H19" si="3">SUM(G18+2)</f>
        <v>34.25</v>
      </c>
      <c r="I18" s="564">
        <f t="shared" ref="I18:I19" si="4">SUM(H18+2.5)</f>
        <v>36.75</v>
      </c>
      <c r="J18" s="564">
        <f t="shared" ref="J18:K19" si="5">SUM(I18+2)</f>
        <v>38.75</v>
      </c>
      <c r="K18" s="564">
        <f t="shared" si="5"/>
        <v>40.75</v>
      </c>
    </row>
    <row r="19" ht="17" customHeight="1" spans="1:11">
      <c r="A19" s="518" t="s">
        <v>48</v>
      </c>
      <c r="B19" s="518"/>
      <c r="C19" s="519" t="s">
        <v>49</v>
      </c>
      <c r="D19" s="520">
        <v>45293</v>
      </c>
      <c r="E19" s="521"/>
      <c r="F19" s="564">
        <f t="shared" si="2"/>
        <v>26</v>
      </c>
      <c r="G19" s="561">
        <v>28</v>
      </c>
      <c r="H19" s="564">
        <f t="shared" si="3"/>
        <v>30</v>
      </c>
      <c r="I19" s="564">
        <f t="shared" si="4"/>
        <v>32.5</v>
      </c>
      <c r="J19" s="564">
        <f t="shared" si="5"/>
        <v>34.5</v>
      </c>
      <c r="K19" s="564">
        <f t="shared" si="5"/>
        <v>36.5</v>
      </c>
    </row>
    <row r="20" ht="13.8" customHeight="1" spans="1:11">
      <c r="A20" s="524" t="s">
        <v>50</v>
      </c>
      <c r="B20" s="525"/>
      <c r="C20" s="526"/>
      <c r="D20" s="527"/>
      <c r="E20" s="528"/>
      <c r="F20" s="565"/>
      <c r="G20" s="566"/>
      <c r="H20" s="567"/>
      <c r="I20" s="565"/>
      <c r="J20" s="566"/>
      <c r="K20" s="567"/>
    </row>
    <row r="21" ht="15" customHeight="1" spans="1:11">
      <c r="A21" s="518" t="s">
        <v>51</v>
      </c>
      <c r="B21" s="518"/>
      <c r="C21" s="519" t="s">
        <v>52</v>
      </c>
      <c r="D21" s="532">
        <v>44930</v>
      </c>
      <c r="E21" s="521"/>
      <c r="F21" s="559">
        <f t="shared" ref="F21:F23" si="6">SUM(G21-1/4)</f>
        <v>44.75</v>
      </c>
      <c r="G21" s="568">
        <v>45</v>
      </c>
      <c r="H21" s="559">
        <f t="shared" ref="H21:K23" si="7">SUM(G21+0.25)</f>
        <v>45.25</v>
      </c>
      <c r="I21" s="559">
        <f t="shared" si="7"/>
        <v>45.5</v>
      </c>
      <c r="J21" s="559">
        <f t="shared" si="7"/>
        <v>45.75</v>
      </c>
      <c r="K21" s="559">
        <f t="shared" si="7"/>
        <v>46</v>
      </c>
    </row>
    <row r="22" ht="23" customHeight="1" spans="1:11">
      <c r="A22" s="518" t="s">
        <v>53</v>
      </c>
      <c r="B22" s="518"/>
      <c r="C22" s="519" t="s">
        <v>54</v>
      </c>
      <c r="D22" s="532">
        <v>44930</v>
      </c>
      <c r="E22" s="521"/>
      <c r="F22" s="559">
        <f t="shared" si="6"/>
        <v>44.75</v>
      </c>
      <c r="G22" s="568">
        <v>45</v>
      </c>
      <c r="H22" s="559">
        <f t="shared" si="7"/>
        <v>45.25</v>
      </c>
      <c r="I22" s="559">
        <f t="shared" si="7"/>
        <v>45.5</v>
      </c>
      <c r="J22" s="559">
        <f t="shared" si="7"/>
        <v>45.75</v>
      </c>
      <c r="K22" s="559">
        <f t="shared" si="7"/>
        <v>46</v>
      </c>
    </row>
    <row r="23" ht="12" customHeight="1" spans="1:11">
      <c r="A23" s="518" t="s">
        <v>55</v>
      </c>
      <c r="B23" s="518"/>
      <c r="C23" s="534" t="s">
        <v>56</v>
      </c>
      <c r="D23" s="532">
        <v>44930</v>
      </c>
      <c r="E23" s="521"/>
      <c r="F23" s="559">
        <f t="shared" si="6"/>
        <v>44.75</v>
      </c>
      <c r="G23" s="569">
        <v>45</v>
      </c>
      <c r="H23" s="559">
        <f t="shared" si="7"/>
        <v>45.25</v>
      </c>
      <c r="I23" s="559">
        <f t="shared" si="7"/>
        <v>45.5</v>
      </c>
      <c r="J23" s="559">
        <f t="shared" si="7"/>
        <v>45.75</v>
      </c>
      <c r="K23" s="559">
        <f t="shared" si="7"/>
        <v>46</v>
      </c>
    </row>
    <row r="24" ht="17" customHeight="1" spans="1:11">
      <c r="A24" s="518" t="s">
        <v>57</v>
      </c>
      <c r="B24" s="518"/>
      <c r="C24" s="534" t="s">
        <v>58</v>
      </c>
      <c r="D24" s="520">
        <v>45293</v>
      </c>
      <c r="E24" s="521"/>
      <c r="F24" s="570">
        <f t="shared" ref="F24:F25" si="8">SUM(G24-2)</f>
        <v>35</v>
      </c>
      <c r="G24" s="571">
        <v>37</v>
      </c>
      <c r="H24" s="570">
        <f t="shared" ref="H24:H25" si="9">SUM(G24+2)</f>
        <v>39</v>
      </c>
      <c r="I24" s="570">
        <f t="shared" ref="I24:I25" si="10">SUM(H24+2.5)</f>
        <v>41.5</v>
      </c>
      <c r="J24" s="570">
        <f t="shared" ref="J24:J25" si="11">SUM(I24+2)</f>
        <v>43.5</v>
      </c>
      <c r="K24" s="570">
        <f t="shared" ref="K24:K25" si="12">SUM(J24+2)</f>
        <v>45.5</v>
      </c>
    </row>
    <row r="25" ht="16" customHeight="1" spans="1:11">
      <c r="A25" s="518" t="s">
        <v>59</v>
      </c>
      <c r="B25" s="518"/>
      <c r="C25" s="535" t="s">
        <v>60</v>
      </c>
      <c r="D25" s="520">
        <v>45293</v>
      </c>
      <c r="E25" s="521"/>
      <c r="F25" s="570">
        <f t="shared" si="8"/>
        <v>68</v>
      </c>
      <c r="G25" s="571">
        <v>70</v>
      </c>
      <c r="H25" s="570">
        <f t="shared" si="9"/>
        <v>72</v>
      </c>
      <c r="I25" s="570">
        <f t="shared" si="10"/>
        <v>74.5</v>
      </c>
      <c r="J25" s="570">
        <f t="shared" si="11"/>
        <v>76.5</v>
      </c>
      <c r="K25" s="570">
        <f t="shared" si="12"/>
        <v>78.5</v>
      </c>
    </row>
    <row r="26" ht="21" customHeight="1" spans="1:11">
      <c r="A26" s="518" t="s">
        <v>61</v>
      </c>
      <c r="B26" s="518"/>
      <c r="C26" s="519" t="s">
        <v>62</v>
      </c>
      <c r="D26" s="536">
        <v>44928</v>
      </c>
      <c r="E26" s="521"/>
      <c r="F26" s="570">
        <f t="shared" ref="F26" si="13">SUM(G26-2)</f>
        <v>62</v>
      </c>
      <c r="G26" s="571">
        <v>64</v>
      </c>
      <c r="H26" s="570">
        <f t="shared" ref="H26" si="14">SUM(G26+2)</f>
        <v>66</v>
      </c>
      <c r="I26" s="570">
        <f t="shared" ref="I26" si="15">SUM(H26+2.5)</f>
        <v>68.5</v>
      </c>
      <c r="J26" s="570">
        <f t="shared" ref="J26:K26" si="16">SUM(I26+2)</f>
        <v>70.5</v>
      </c>
      <c r="K26" s="570">
        <f t="shared" si="16"/>
        <v>72.5</v>
      </c>
    </row>
    <row r="27" ht="16" customHeight="1" spans="1:11">
      <c r="A27" s="518" t="s">
        <v>63</v>
      </c>
      <c r="B27" s="518"/>
      <c r="C27" s="534" t="s">
        <v>64</v>
      </c>
      <c r="D27" s="532">
        <v>44930</v>
      </c>
      <c r="E27" s="521"/>
      <c r="F27" s="559">
        <f t="shared" ref="F27" si="17">SUM(G27-1/4)</f>
        <v>30</v>
      </c>
      <c r="G27" s="561">
        <v>30.25</v>
      </c>
      <c r="H27" s="559">
        <f t="shared" ref="H27:I27" si="18">SUM(G27+0.25)</f>
        <v>30.5</v>
      </c>
      <c r="I27" s="559">
        <f t="shared" si="18"/>
        <v>30.75</v>
      </c>
      <c r="J27" s="559">
        <f t="shared" ref="J27:K27" si="19">SUM(I27+0)</f>
        <v>30.75</v>
      </c>
      <c r="K27" s="559">
        <f t="shared" si="19"/>
        <v>30.75</v>
      </c>
    </row>
    <row r="28" spans="1:11">
      <c r="A28" s="537" t="s">
        <v>65</v>
      </c>
      <c r="B28" s="537"/>
      <c r="C28" s="526"/>
      <c r="D28" s="527"/>
      <c r="E28" s="528"/>
      <c r="F28" s="565"/>
      <c r="G28" s="566"/>
      <c r="H28" s="567"/>
      <c r="I28" s="565"/>
      <c r="J28" s="566"/>
      <c r="K28" s="567"/>
    </row>
    <row r="29" ht="16" customHeight="1" spans="1:11">
      <c r="A29" s="518" t="s">
        <v>66</v>
      </c>
      <c r="B29" s="518"/>
      <c r="C29" s="534" t="s">
        <v>67</v>
      </c>
      <c r="D29" s="532">
        <v>44930</v>
      </c>
      <c r="E29" s="521"/>
      <c r="F29" s="559">
        <f t="shared" ref="F29" si="20">SUM(G29-1/4)</f>
        <v>15.125</v>
      </c>
      <c r="G29" s="561">
        <v>15.375</v>
      </c>
      <c r="H29" s="559">
        <f t="shared" ref="H29:I29" si="21">SUM(G29+0.25)</f>
        <v>15.625</v>
      </c>
      <c r="I29" s="559">
        <f t="shared" si="21"/>
        <v>15.875</v>
      </c>
      <c r="J29" s="559">
        <f t="shared" ref="J29:K29" si="22">SUM(I29+0)</f>
        <v>15.875</v>
      </c>
      <c r="K29" s="559">
        <f t="shared" si="22"/>
        <v>15.875</v>
      </c>
    </row>
    <row r="30" ht="16" customHeight="1" spans="1:11">
      <c r="A30" s="538" t="s">
        <v>68</v>
      </c>
      <c r="B30" s="538"/>
      <c r="C30" s="534" t="s">
        <v>69</v>
      </c>
      <c r="D30" s="532">
        <v>44930</v>
      </c>
      <c r="E30" s="521"/>
      <c r="F30" s="570">
        <f t="shared" ref="F30" si="23">G30</f>
        <v>2.125</v>
      </c>
      <c r="G30" s="561">
        <v>2.125</v>
      </c>
      <c r="H30" s="570">
        <f t="shared" ref="H30:K30" si="24">G30</f>
        <v>2.125</v>
      </c>
      <c r="I30" s="570">
        <f t="shared" si="24"/>
        <v>2.125</v>
      </c>
      <c r="J30" s="570">
        <f t="shared" si="24"/>
        <v>2.125</v>
      </c>
      <c r="K30" s="570">
        <f t="shared" si="24"/>
        <v>2.125</v>
      </c>
    </row>
    <row r="31" ht="16" customHeight="1" spans="1:11">
      <c r="A31" s="518" t="s">
        <v>70</v>
      </c>
      <c r="B31" s="518"/>
      <c r="C31" s="534" t="s">
        <v>71</v>
      </c>
      <c r="D31" s="539">
        <v>0.125</v>
      </c>
      <c r="E31" s="521"/>
      <c r="F31" s="562">
        <v>1.875</v>
      </c>
      <c r="G31" s="563">
        <v>2</v>
      </c>
      <c r="H31" s="563">
        <v>2.125</v>
      </c>
      <c r="I31" s="563">
        <v>2.25</v>
      </c>
      <c r="J31" s="563">
        <v>2.5</v>
      </c>
      <c r="K31" s="576">
        <v>2.625</v>
      </c>
    </row>
    <row r="32" ht="16" customHeight="1" spans="1:11">
      <c r="A32" s="518" t="s">
        <v>72</v>
      </c>
      <c r="B32" s="518"/>
      <c r="C32" s="534" t="s">
        <v>73</v>
      </c>
      <c r="D32" s="540">
        <v>0.25</v>
      </c>
      <c r="E32" s="521"/>
      <c r="F32" s="562">
        <v>6</v>
      </c>
      <c r="G32" s="563">
        <v>6.5</v>
      </c>
      <c r="H32" s="563">
        <v>7</v>
      </c>
      <c r="I32" s="563">
        <v>7.625</v>
      </c>
      <c r="J32" s="563">
        <v>8.125</v>
      </c>
      <c r="K32" s="576">
        <v>8.625</v>
      </c>
    </row>
    <row r="33" ht="16" customHeight="1" spans="1:11">
      <c r="A33" s="518" t="s">
        <v>74</v>
      </c>
      <c r="B33" s="518"/>
      <c r="C33" s="519" t="s">
        <v>75</v>
      </c>
      <c r="D33" s="520">
        <v>44930</v>
      </c>
      <c r="E33" s="523"/>
      <c r="F33" s="570">
        <f t="shared" ref="F33" si="25">SUM(G33+0)</f>
        <v>12.5</v>
      </c>
      <c r="G33" s="572">
        <v>12.5</v>
      </c>
      <c r="H33" s="573">
        <f>SUM(G33+0.5)</f>
        <v>13</v>
      </c>
      <c r="I33" s="573">
        <f>SUM(H33+0)</f>
        <v>13</v>
      </c>
      <c r="J33" s="573">
        <f>SUM(I33+0.5)</f>
        <v>13.5</v>
      </c>
      <c r="K33" s="573">
        <f>SUM(J33+0)</f>
        <v>13.5</v>
      </c>
    </row>
    <row r="34" ht="16" customHeight="1" spans="1:11">
      <c r="A34" s="518" t="s">
        <v>76</v>
      </c>
      <c r="B34" s="518"/>
      <c r="C34" s="541" t="s">
        <v>77</v>
      </c>
      <c r="D34" s="532">
        <v>44930</v>
      </c>
      <c r="E34" s="521"/>
      <c r="F34" s="570">
        <f t="shared" ref="F34" si="26">G34</f>
        <v>1</v>
      </c>
      <c r="G34" s="572">
        <v>1</v>
      </c>
      <c r="H34" s="570">
        <f t="shared" ref="H34:K34" si="27">G34</f>
        <v>1</v>
      </c>
      <c r="I34" s="570">
        <f t="shared" si="27"/>
        <v>1</v>
      </c>
      <c r="J34" s="570">
        <f t="shared" si="27"/>
        <v>1</v>
      </c>
      <c r="K34" s="570">
        <f t="shared" si="27"/>
        <v>1</v>
      </c>
    </row>
    <row r="35" spans="1:11">
      <c r="A35" s="542" t="s">
        <v>78</v>
      </c>
      <c r="B35" s="537"/>
      <c r="C35" s="543"/>
      <c r="D35" s="527"/>
      <c r="E35" s="528"/>
      <c r="F35" s="565"/>
      <c r="G35" s="566"/>
      <c r="H35" s="567"/>
      <c r="I35" s="565"/>
      <c r="J35" s="566"/>
      <c r="K35" s="567"/>
    </row>
    <row r="36" ht="17" customHeight="1" spans="1:11">
      <c r="A36" s="544" t="s">
        <v>79</v>
      </c>
      <c r="B36" s="544"/>
      <c r="C36" s="545" t="s">
        <v>80</v>
      </c>
      <c r="D36" s="546">
        <v>44930</v>
      </c>
      <c r="E36" s="521"/>
      <c r="F36" s="559">
        <f t="shared" ref="F36:F38" si="28">SUM(G36-1/4)</f>
        <v>6.125</v>
      </c>
      <c r="G36" s="574">
        <v>6.375</v>
      </c>
      <c r="H36" s="559">
        <f t="shared" ref="H36:I38" si="29">SUM(G36+0.25)</f>
        <v>6.625</v>
      </c>
      <c r="I36" s="559">
        <f t="shared" si="29"/>
        <v>6.875</v>
      </c>
      <c r="J36" s="559">
        <f t="shared" ref="J36:J38" si="30">SUM(I36+0)</f>
        <v>6.875</v>
      </c>
      <c r="K36" s="559">
        <f t="shared" ref="K36:K38" si="31">SUM(J36+0)</f>
        <v>6.875</v>
      </c>
    </row>
    <row r="37" ht="17" customHeight="1" spans="1:11">
      <c r="A37" s="544" t="s">
        <v>81</v>
      </c>
      <c r="B37" s="544"/>
      <c r="C37" s="545" t="s">
        <v>82</v>
      </c>
      <c r="D37" s="532">
        <v>44930</v>
      </c>
      <c r="E37" s="521"/>
      <c r="F37" s="559">
        <f t="shared" si="28"/>
        <v>3</v>
      </c>
      <c r="G37" s="561">
        <v>3.25</v>
      </c>
      <c r="H37" s="559">
        <f t="shared" si="29"/>
        <v>3.5</v>
      </c>
      <c r="I37" s="559">
        <f t="shared" si="29"/>
        <v>3.75</v>
      </c>
      <c r="J37" s="559">
        <f t="shared" si="30"/>
        <v>3.75</v>
      </c>
      <c r="K37" s="559">
        <f t="shared" si="31"/>
        <v>3.75</v>
      </c>
    </row>
    <row r="38" ht="17" customHeight="1" spans="1:11">
      <c r="A38" s="544" t="s">
        <v>83</v>
      </c>
      <c r="B38" s="544"/>
      <c r="C38" s="545" t="s">
        <v>84</v>
      </c>
      <c r="D38" s="532">
        <v>44930</v>
      </c>
      <c r="E38" s="521"/>
      <c r="F38" s="559">
        <f t="shared" si="28"/>
        <v>5.75</v>
      </c>
      <c r="G38" s="561">
        <v>6</v>
      </c>
      <c r="H38" s="559">
        <f t="shared" si="29"/>
        <v>6.25</v>
      </c>
      <c r="I38" s="559">
        <f t="shared" si="29"/>
        <v>6.5</v>
      </c>
      <c r="J38" s="559">
        <f t="shared" si="30"/>
        <v>6.5</v>
      </c>
      <c r="K38" s="559">
        <f t="shared" si="31"/>
        <v>6.5</v>
      </c>
    </row>
  </sheetData>
  <mergeCells count="53">
    <mergeCell ref="A1:K1"/>
    <mergeCell ref="C2:D2"/>
    <mergeCell ref="E2:F2"/>
    <mergeCell ref="C3:D3"/>
    <mergeCell ref="E3:F3"/>
    <mergeCell ref="C4:D4"/>
    <mergeCell ref="E4:F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D20:F20"/>
    <mergeCell ref="G20:I20"/>
    <mergeCell ref="J20:K20"/>
    <mergeCell ref="A21:B21"/>
    <mergeCell ref="A22:B22"/>
    <mergeCell ref="A23:B23"/>
    <mergeCell ref="A24:B24"/>
    <mergeCell ref="A25:B25"/>
    <mergeCell ref="A26:B26"/>
    <mergeCell ref="A27:B27"/>
    <mergeCell ref="D28:F28"/>
    <mergeCell ref="G28:I28"/>
    <mergeCell ref="J28:K28"/>
    <mergeCell ref="A29:B29"/>
    <mergeCell ref="A30:B30"/>
    <mergeCell ref="A31:B31"/>
    <mergeCell ref="A32:B32"/>
    <mergeCell ref="A33:B33"/>
    <mergeCell ref="A34:B34"/>
    <mergeCell ref="D35:F35"/>
    <mergeCell ref="G35:I35"/>
    <mergeCell ref="J35:K35"/>
    <mergeCell ref="A36:B36"/>
    <mergeCell ref="A37:B37"/>
    <mergeCell ref="A38:B38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7"/>
  </mergeCells>
  <conditionalFormatting sqref="H27:K27">
    <cfRule type="notContainsBlanks" dxfId="0" priority="9">
      <formula>LEN(TRIM(H27))&gt;0</formula>
    </cfRule>
  </conditionalFormatting>
  <conditionalFormatting sqref="H29:K29">
    <cfRule type="notContainsBlanks" dxfId="0" priority="10">
      <formula>LEN(TRIM(H29))&gt;0</formula>
    </cfRule>
  </conditionalFormatting>
  <conditionalFormatting sqref="H30:J30">
    <cfRule type="notContainsBlanks" dxfId="0" priority="1">
      <formula>LEN(TRIM(H30))&gt;0</formula>
    </cfRule>
  </conditionalFormatting>
  <conditionalFormatting sqref="K30">
    <cfRule type="notContainsBlanks" dxfId="0" priority="2">
      <formula>LEN(TRIM(K30))&gt;0</formula>
    </cfRule>
  </conditionalFormatting>
  <conditionalFormatting sqref="K33">
    <cfRule type="notContainsBlanks" dxfId="0" priority="6">
      <formula>LEN(TRIM(K33))&gt;0</formula>
    </cfRule>
  </conditionalFormatting>
  <conditionalFormatting sqref="K34">
    <cfRule type="notContainsBlanks" dxfId="0" priority="4">
      <formula>LEN(TRIM(K34))&gt;0</formula>
    </cfRule>
  </conditionalFormatting>
  <conditionalFormatting sqref="H9:K12 H36:K38">
    <cfRule type="notContainsBlanks" dxfId="0" priority="87">
      <formula>LEN(TRIM(H9))&gt;0</formula>
    </cfRule>
  </conditionalFormatting>
  <conditionalFormatting sqref="H18:K19">
    <cfRule type="notContainsBlanks" dxfId="0" priority="16">
      <formula>LEN(TRIM(H18))&gt;0</formula>
    </cfRule>
  </conditionalFormatting>
  <conditionalFormatting sqref="H21:K23">
    <cfRule type="notContainsBlanks" dxfId="0" priority="13">
      <formula>LEN(TRIM(H21))&gt;0</formula>
    </cfRule>
  </conditionalFormatting>
  <conditionalFormatting sqref="H24:K26">
    <cfRule type="notContainsBlanks" dxfId="0" priority="11">
      <formula>LEN(TRIM(H24))&gt;0</formula>
    </cfRule>
  </conditionalFormatting>
  <conditionalFormatting sqref="H33:J34">
    <cfRule type="notContainsBlanks" dxfId="0" priority="3">
      <formula>LEN(TRIM(H33))&gt;0</formula>
    </cfRule>
  </conditionalFormatting>
  <pageMargins left="0.156944444444444" right="0.118055555555556" top="0.196527777777778" bottom="0.0784722222222222" header="0.3" footer="0.0784722222222222"/>
  <pageSetup paperSize="9" scale="89" orientation="landscape" horizontalDpi="1200" verticalDpi="1200"/>
  <headerFooter/>
  <ignoredErrors>
    <ignoredError sqref="F11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"/>
  <sheetViews>
    <sheetView view="pageBreakPreview" zoomScaleNormal="100" workbookViewId="0">
      <selection activeCell="A38" sqref="A38:B38"/>
    </sheetView>
  </sheetViews>
  <sheetFormatPr defaultColWidth="9" defaultRowHeight="15.75"/>
  <cols>
    <col min="2" max="2" width="47.6814159292035" customWidth="1"/>
    <col min="3" max="3" width="29.6548672566372" style="484" customWidth="1"/>
    <col min="4" max="4" width="5.92920353982301" customWidth="1"/>
    <col min="5" max="5" width="5.92920353982301" hidden="1" customWidth="1"/>
    <col min="6" max="11" width="9" style="485"/>
  </cols>
  <sheetData>
    <row r="1" s="483" customFormat="1" ht="23.25" spans="1:20">
      <c r="A1" s="486"/>
      <c r="B1" s="487"/>
      <c r="C1" s="487"/>
      <c r="D1" s="487"/>
      <c r="E1" s="487"/>
      <c r="F1" s="488"/>
      <c r="G1" s="488"/>
      <c r="H1" s="488"/>
      <c r="I1" s="488"/>
      <c r="J1" s="488"/>
      <c r="K1" s="488"/>
      <c r="L1" s="547"/>
      <c r="M1" s="547"/>
      <c r="N1" s="547"/>
      <c r="O1" s="547"/>
      <c r="P1" s="547"/>
      <c r="Q1" s="547"/>
      <c r="R1" s="547"/>
      <c r="S1" s="547"/>
      <c r="T1" s="547"/>
    </row>
    <row r="2" ht="13.1" spans="1:11">
      <c r="A2" s="489" t="s">
        <v>9</v>
      </c>
      <c r="B2" s="490" t="s">
        <v>10</v>
      </c>
      <c r="C2" s="491" t="s">
        <v>11</v>
      </c>
      <c r="D2" s="487"/>
      <c r="E2" s="492" t="s">
        <v>12</v>
      </c>
      <c r="F2" s="488"/>
      <c r="G2" s="493"/>
      <c r="H2" s="493"/>
      <c r="I2" s="488"/>
      <c r="J2" s="488"/>
      <c r="K2" s="488"/>
    </row>
    <row r="3" ht="13.1" spans="1:11">
      <c r="A3" s="489" t="s">
        <v>13</v>
      </c>
      <c r="B3" s="494" t="str">
        <f>'[1]Style Summary Cover Page'!B4</f>
        <v>FALL 24</v>
      </c>
      <c r="C3" s="491" t="s">
        <v>4</v>
      </c>
      <c r="D3" s="487"/>
      <c r="E3" s="492" t="s">
        <v>14</v>
      </c>
      <c r="F3" s="488"/>
      <c r="G3" s="488"/>
      <c r="H3" s="488"/>
      <c r="I3" s="548"/>
      <c r="J3" s="548"/>
      <c r="K3" s="548"/>
    </row>
    <row r="4" ht="13.1" spans="1:11">
      <c r="A4" s="489" t="s">
        <v>15</v>
      </c>
      <c r="B4" s="494" t="str">
        <f>'[1]Style Summary Cover Page'!B5</f>
        <v>FALL 24</v>
      </c>
      <c r="C4" s="491" t="s">
        <v>16</v>
      </c>
      <c r="D4" s="487"/>
      <c r="E4" s="492" t="s">
        <v>17</v>
      </c>
      <c r="F4" s="488"/>
      <c r="G4" s="488"/>
      <c r="H4" s="488"/>
      <c r="I4" s="488"/>
      <c r="J4" s="488"/>
      <c r="K4" s="488"/>
    </row>
    <row r="5" ht="12.75" spans="1:11">
      <c r="A5" s="495" t="s">
        <v>18</v>
      </c>
      <c r="B5" s="496"/>
      <c r="C5" s="497"/>
      <c r="D5" s="498" t="s">
        <v>19</v>
      </c>
      <c r="E5" s="499" t="s">
        <v>20</v>
      </c>
      <c r="F5" s="500" t="s">
        <v>21</v>
      </c>
      <c r="G5" s="501" t="s">
        <v>22</v>
      </c>
      <c r="H5" s="502" t="s">
        <v>23</v>
      </c>
      <c r="I5" s="500" t="s">
        <v>24</v>
      </c>
      <c r="J5" s="500" t="s">
        <v>25</v>
      </c>
      <c r="K5" s="500" t="s">
        <v>26</v>
      </c>
    </row>
    <row r="6" ht="13.2" customHeight="1" spans="1:11">
      <c r="A6" s="503"/>
      <c r="B6" s="504"/>
      <c r="C6" s="505"/>
      <c r="D6" s="506"/>
      <c r="E6" s="507"/>
      <c r="F6" s="508"/>
      <c r="G6" s="509"/>
      <c r="H6" s="510"/>
      <c r="I6" s="508"/>
      <c r="J6" s="508"/>
      <c r="K6" s="508"/>
    </row>
    <row r="7" spans="1:3">
      <c r="A7" s="511"/>
      <c r="B7" s="512"/>
      <c r="C7" s="513"/>
    </row>
    <row r="8" spans="1:11">
      <c r="A8" s="514" t="s">
        <v>27</v>
      </c>
      <c r="B8" s="515"/>
      <c r="C8" s="516"/>
      <c r="D8" s="515"/>
      <c r="E8" s="515"/>
      <c r="F8" s="517"/>
      <c r="G8" s="517"/>
      <c r="H8" s="517"/>
      <c r="I8" s="517"/>
      <c r="J8" s="517"/>
      <c r="K8" s="517"/>
    </row>
    <row r="9" ht="17" customHeight="1" spans="1:11">
      <c r="A9" s="518" t="s">
        <v>28</v>
      </c>
      <c r="B9" s="518"/>
      <c r="C9" s="519" t="s">
        <v>29</v>
      </c>
      <c r="D9" s="520">
        <v>44930</v>
      </c>
      <c r="E9" s="521"/>
      <c r="F9" s="522">
        <f>'XS-XXL'!F9*2.54</f>
        <v>15.5575</v>
      </c>
      <c r="G9" s="522">
        <f>'XS-XXL'!G9*2.54</f>
        <v>15.875</v>
      </c>
      <c r="H9" s="522">
        <f>'XS-XXL'!H9*2.54</f>
        <v>16.1925</v>
      </c>
      <c r="I9" s="522">
        <f>'XS-XXL'!I9*2.54</f>
        <v>16.51</v>
      </c>
      <c r="J9" s="522">
        <f>'XS-XXL'!J9*2.54</f>
        <v>16.8275</v>
      </c>
      <c r="K9" s="522">
        <f>'XS-XXL'!K9*2.54</f>
        <v>17.145</v>
      </c>
    </row>
    <row r="10" ht="31" customHeight="1" spans="1:11">
      <c r="A10" s="518" t="s">
        <v>30</v>
      </c>
      <c r="B10" s="518"/>
      <c r="C10" s="519" t="s">
        <v>31</v>
      </c>
      <c r="D10" s="520">
        <v>44930</v>
      </c>
      <c r="E10" s="521"/>
      <c r="F10" s="522">
        <f>'XS-XXL'!F10*2.54</f>
        <v>20.32</v>
      </c>
      <c r="G10" s="522">
        <f>'XS-XXL'!G10*2.54</f>
        <v>20.955</v>
      </c>
      <c r="H10" s="522">
        <f>'XS-XXL'!H10*2.54</f>
        <v>21.59</v>
      </c>
      <c r="I10" s="522">
        <f>'XS-XXL'!I10*2.54</f>
        <v>22.225</v>
      </c>
      <c r="J10" s="522">
        <f>'XS-XXL'!J10*2.54</f>
        <v>22.86</v>
      </c>
      <c r="K10" s="522">
        <f>'XS-XXL'!K10*2.54</f>
        <v>23.495</v>
      </c>
    </row>
    <row r="11" ht="17" customHeight="1" spans="1:11">
      <c r="A11" s="518" t="s">
        <v>32</v>
      </c>
      <c r="B11" s="518"/>
      <c r="C11" s="519" t="s">
        <v>33</v>
      </c>
      <c r="D11" s="520">
        <v>44930</v>
      </c>
      <c r="E11" s="521"/>
      <c r="F11" s="522">
        <f>'XS-XXL'!F11*2.54</f>
        <v>15.5575</v>
      </c>
      <c r="G11" s="522">
        <f>'XS-XXL'!G11*2.54</f>
        <v>15.875</v>
      </c>
      <c r="H11" s="522">
        <f>'XS-XXL'!H11*2.54</f>
        <v>16.1925</v>
      </c>
      <c r="I11" s="522">
        <f>'XS-XXL'!I11*2.54</f>
        <v>16.51</v>
      </c>
      <c r="J11" s="522">
        <f>'XS-XXL'!J11*2.54</f>
        <v>16.8275</v>
      </c>
      <c r="K11" s="522">
        <f>'XS-XXL'!K11*2.54</f>
        <v>17.145</v>
      </c>
    </row>
    <row r="12" ht="17" customHeight="1" spans="1:11">
      <c r="A12" s="518" t="s">
        <v>34</v>
      </c>
      <c r="B12" s="518"/>
      <c r="C12" s="519" t="s">
        <v>35</v>
      </c>
      <c r="D12" s="520">
        <v>44930</v>
      </c>
      <c r="E12" s="521"/>
      <c r="F12" s="522">
        <f>'XS-XXL'!F12*2.54</f>
        <v>14.2875</v>
      </c>
      <c r="G12" s="522">
        <f>'XS-XXL'!G12*2.54</f>
        <v>14.605</v>
      </c>
      <c r="H12" s="522">
        <f>'XS-XXL'!H12*2.54</f>
        <v>14.9225</v>
      </c>
      <c r="I12" s="522">
        <f>'XS-XXL'!I12*2.54</f>
        <v>15.24</v>
      </c>
      <c r="J12" s="522">
        <f>'XS-XXL'!J12*2.54</f>
        <v>15.5575</v>
      </c>
      <c r="K12" s="522">
        <f>'XS-XXL'!K12*2.54</f>
        <v>15.875</v>
      </c>
    </row>
    <row r="13" ht="17" customHeight="1" spans="1:11">
      <c r="A13" s="518" t="s">
        <v>36</v>
      </c>
      <c r="B13" s="518"/>
      <c r="C13" s="519" t="s">
        <v>37</v>
      </c>
      <c r="D13" s="520">
        <v>45299</v>
      </c>
      <c r="E13" s="521"/>
      <c r="F13" s="522">
        <f>'XS-XXL'!F13*2.54</f>
        <v>12.3825</v>
      </c>
      <c r="G13" s="522">
        <f>'XS-XXL'!G13*2.54</f>
        <v>13.0175</v>
      </c>
      <c r="H13" s="522">
        <f>'XS-XXL'!H13*2.54</f>
        <v>13.6525</v>
      </c>
      <c r="I13" s="522">
        <f>'XS-XXL'!I13*2.54</f>
        <v>14.2875</v>
      </c>
      <c r="J13" s="522">
        <f>'XS-XXL'!J13*2.54</f>
        <v>14.9225</v>
      </c>
      <c r="K13" s="522">
        <f>'XS-XXL'!K13*2.54</f>
        <v>15.5575</v>
      </c>
    </row>
    <row r="14" ht="17" customHeight="1" spans="1:11">
      <c r="A14" s="518" t="s">
        <v>38</v>
      </c>
      <c r="B14" s="518"/>
      <c r="C14" s="519" t="s">
        <v>39</v>
      </c>
      <c r="D14" s="520">
        <v>45299</v>
      </c>
      <c r="E14" s="521"/>
      <c r="F14" s="522">
        <f>'XS-XXL'!F14*2.54</f>
        <v>13.97</v>
      </c>
      <c r="G14" s="522">
        <f>'XS-XXL'!G14*2.54</f>
        <v>14.9225</v>
      </c>
      <c r="H14" s="522">
        <f>'XS-XXL'!H14*2.54</f>
        <v>15.875</v>
      </c>
      <c r="I14" s="522">
        <f>'XS-XXL'!I14*2.54</f>
        <v>16.8275</v>
      </c>
      <c r="J14" s="522">
        <f>'XS-XXL'!J14*2.54</f>
        <v>17.78</v>
      </c>
      <c r="K14" s="522">
        <f>'XS-XXL'!K14*2.54</f>
        <v>18.7325</v>
      </c>
    </row>
    <row r="15" ht="17" customHeight="1" spans="1:11">
      <c r="A15" s="518" t="s">
        <v>40</v>
      </c>
      <c r="B15" s="518"/>
      <c r="C15" s="519" t="s">
        <v>41</v>
      </c>
      <c r="D15" s="520">
        <v>45299</v>
      </c>
      <c r="E15" s="523"/>
      <c r="F15" s="522">
        <f>'XS-XXL'!F15*2.54</f>
        <v>14.9225</v>
      </c>
      <c r="G15" s="522">
        <f>'XS-XXL'!G15*2.54</f>
        <v>15.875</v>
      </c>
      <c r="H15" s="522">
        <f>'XS-XXL'!H15*2.54</f>
        <v>16.8275</v>
      </c>
      <c r="I15" s="522">
        <f>'XS-XXL'!I15*2.54</f>
        <v>17.78</v>
      </c>
      <c r="J15" s="522">
        <f>'XS-XXL'!J15*2.54</f>
        <v>18.7325</v>
      </c>
      <c r="K15" s="522">
        <f>'XS-XXL'!K15*2.54</f>
        <v>19.685</v>
      </c>
    </row>
    <row r="16" ht="28" customHeight="1" spans="1:11">
      <c r="A16" s="518" t="s">
        <v>42</v>
      </c>
      <c r="B16" s="518"/>
      <c r="C16" s="519" t="s">
        <v>43</v>
      </c>
      <c r="D16" s="520">
        <v>45295</v>
      </c>
      <c r="E16" s="521"/>
      <c r="F16" s="522">
        <f>'XS-XXL'!F16*2.54</f>
        <v>15.24</v>
      </c>
      <c r="G16" s="522">
        <f>'XS-XXL'!G16*2.54</f>
        <v>16.51</v>
      </c>
      <c r="H16" s="522">
        <f>'XS-XXL'!H16*2.54</f>
        <v>17.78</v>
      </c>
      <c r="I16" s="522">
        <f>'XS-XXL'!I16*2.54</f>
        <v>19.3675</v>
      </c>
      <c r="J16" s="522">
        <f>'XS-XXL'!J16*2.54</f>
        <v>20.6375</v>
      </c>
      <c r="K16" s="522">
        <f>'XS-XXL'!K16*2.54</f>
        <v>21.9075</v>
      </c>
    </row>
    <row r="17" ht="18" customHeight="1" spans="1:11">
      <c r="A17" s="518" t="s">
        <v>44</v>
      </c>
      <c r="B17" s="518"/>
      <c r="C17" s="519" t="s">
        <v>45</v>
      </c>
      <c r="D17" s="520">
        <v>45295</v>
      </c>
      <c r="E17" s="521"/>
      <c r="F17" s="522">
        <f>'XS-XXL'!F17*2.54</f>
        <v>49.2125</v>
      </c>
      <c r="G17" s="522">
        <f>'XS-XXL'!G17*2.54</f>
        <v>53.34</v>
      </c>
      <c r="H17" s="522">
        <f>'XS-XXL'!H17*2.54</f>
        <v>56.8325</v>
      </c>
      <c r="I17" s="522">
        <f>'XS-XXL'!I17*2.54</f>
        <v>61.2775</v>
      </c>
      <c r="J17" s="522">
        <f>'XS-XXL'!J17*2.54</f>
        <v>65.0875</v>
      </c>
      <c r="K17" s="522">
        <f>'XS-XXL'!K17*2.54</f>
        <v>69.215</v>
      </c>
    </row>
    <row r="18" ht="29" customHeight="1" spans="1:11">
      <c r="A18" s="518" t="s">
        <v>46</v>
      </c>
      <c r="B18" s="518"/>
      <c r="C18" s="519" t="s">
        <v>47</v>
      </c>
      <c r="D18" s="520">
        <v>45293</v>
      </c>
      <c r="E18" s="521"/>
      <c r="F18" s="522">
        <f>'XS-XXL'!F18*2.54</f>
        <v>76.835</v>
      </c>
      <c r="G18" s="522">
        <f>'XS-XXL'!G18*2.54</f>
        <v>81.915</v>
      </c>
      <c r="H18" s="522">
        <f>'XS-XXL'!H18*2.54</f>
        <v>86.995</v>
      </c>
      <c r="I18" s="522">
        <f>'XS-XXL'!I18*2.54</f>
        <v>93.345</v>
      </c>
      <c r="J18" s="522">
        <f>'XS-XXL'!J18*2.54</f>
        <v>98.425</v>
      </c>
      <c r="K18" s="522">
        <f>'XS-XXL'!K18*2.54</f>
        <v>103.505</v>
      </c>
    </row>
    <row r="19" ht="17" customHeight="1" spans="1:11">
      <c r="A19" s="518" t="s">
        <v>48</v>
      </c>
      <c r="B19" s="518"/>
      <c r="C19" s="519" t="s">
        <v>49</v>
      </c>
      <c r="D19" s="520">
        <v>45293</v>
      </c>
      <c r="E19" s="521"/>
      <c r="F19" s="522">
        <f>'XS-XXL'!F19*2.54</f>
        <v>66.04</v>
      </c>
      <c r="G19" s="522">
        <f>'XS-XXL'!G19*2.54</f>
        <v>71.12</v>
      </c>
      <c r="H19" s="522">
        <f>'XS-XXL'!H19*2.54</f>
        <v>76.2</v>
      </c>
      <c r="I19" s="522">
        <f>'XS-XXL'!I19*2.54</f>
        <v>82.55</v>
      </c>
      <c r="J19" s="522">
        <f>'XS-XXL'!J19*2.54</f>
        <v>87.63</v>
      </c>
      <c r="K19" s="522">
        <f>'XS-XXL'!K19*2.54</f>
        <v>92.71</v>
      </c>
    </row>
    <row r="20" ht="13.8" customHeight="1" spans="1:11">
      <c r="A20" s="524" t="s">
        <v>50</v>
      </c>
      <c r="B20" s="525"/>
      <c r="C20" s="526"/>
      <c r="D20" s="527"/>
      <c r="E20" s="528"/>
      <c r="F20" s="529"/>
      <c r="G20" s="530"/>
      <c r="H20" s="531"/>
      <c r="I20" s="529"/>
      <c r="J20" s="530"/>
      <c r="K20" s="531"/>
    </row>
    <row r="21" ht="15" customHeight="1" spans="1:11">
      <c r="A21" s="518" t="s">
        <v>51</v>
      </c>
      <c r="B21" s="518"/>
      <c r="C21" s="519" t="s">
        <v>52</v>
      </c>
      <c r="D21" s="532">
        <v>44930</v>
      </c>
      <c r="E21" s="521"/>
      <c r="F21" s="533">
        <f>'XS-XXL'!F21*2.54</f>
        <v>113.665</v>
      </c>
      <c r="G21" s="533">
        <f>'XS-XXL'!G21*2.54</f>
        <v>114.3</v>
      </c>
      <c r="H21" s="533">
        <f>'XS-XXL'!H21*2.54</f>
        <v>114.935</v>
      </c>
      <c r="I21" s="533">
        <f>'XS-XXL'!I21*2.54</f>
        <v>115.57</v>
      </c>
      <c r="J21" s="533">
        <f>'XS-XXL'!J21*2.54</f>
        <v>116.205</v>
      </c>
      <c r="K21" s="533">
        <f>'XS-XXL'!K21*2.54</f>
        <v>116.84</v>
      </c>
    </row>
    <row r="22" ht="23" customHeight="1" spans="1:11">
      <c r="A22" s="518" t="s">
        <v>53</v>
      </c>
      <c r="B22" s="518"/>
      <c r="C22" s="519" t="s">
        <v>54</v>
      </c>
      <c r="D22" s="532">
        <v>44930</v>
      </c>
      <c r="E22" s="521"/>
      <c r="F22" s="533">
        <f>'XS-XXL'!F22*2.54</f>
        <v>113.665</v>
      </c>
      <c r="G22" s="533">
        <f>'XS-XXL'!G22*2.54</f>
        <v>114.3</v>
      </c>
      <c r="H22" s="533">
        <f>'XS-XXL'!H22*2.54</f>
        <v>114.935</v>
      </c>
      <c r="I22" s="533">
        <f>'XS-XXL'!I22*2.54</f>
        <v>115.57</v>
      </c>
      <c r="J22" s="533">
        <f>'XS-XXL'!J22*2.54</f>
        <v>116.205</v>
      </c>
      <c r="K22" s="533">
        <f>'XS-XXL'!K22*2.54</f>
        <v>116.84</v>
      </c>
    </row>
    <row r="23" ht="19" customHeight="1" spans="1:11">
      <c r="A23" s="518" t="s">
        <v>55</v>
      </c>
      <c r="B23" s="518"/>
      <c r="C23" s="534" t="s">
        <v>56</v>
      </c>
      <c r="D23" s="532">
        <v>44930</v>
      </c>
      <c r="E23" s="521"/>
      <c r="F23" s="533">
        <f>'XS-XXL'!F23*2.54</f>
        <v>113.665</v>
      </c>
      <c r="G23" s="533">
        <f>'XS-XXL'!G23*2.54</f>
        <v>114.3</v>
      </c>
      <c r="H23" s="533">
        <f>'XS-XXL'!H23*2.54</f>
        <v>114.935</v>
      </c>
      <c r="I23" s="533">
        <f>'XS-XXL'!I23*2.54</f>
        <v>115.57</v>
      </c>
      <c r="J23" s="533">
        <f>'XS-XXL'!J23*2.54</f>
        <v>116.205</v>
      </c>
      <c r="K23" s="533">
        <f>'XS-XXL'!K23*2.54</f>
        <v>116.84</v>
      </c>
    </row>
    <row r="24" ht="17" customHeight="1" spans="1:11">
      <c r="A24" s="518" t="s">
        <v>57</v>
      </c>
      <c r="B24" s="518"/>
      <c r="C24" s="534" t="s">
        <v>58</v>
      </c>
      <c r="D24" s="520">
        <v>45293</v>
      </c>
      <c r="E24" s="521"/>
      <c r="F24" s="533">
        <f>'XS-XXL'!F24*2.54</f>
        <v>88.9</v>
      </c>
      <c r="G24" s="533">
        <f>'XS-XXL'!G24*2.54</f>
        <v>93.98</v>
      </c>
      <c r="H24" s="533">
        <f>'XS-XXL'!H24*2.54</f>
        <v>99.06</v>
      </c>
      <c r="I24" s="533">
        <f>'XS-XXL'!I24*2.54</f>
        <v>105.41</v>
      </c>
      <c r="J24" s="533">
        <f>'XS-XXL'!J24*2.54</f>
        <v>110.49</v>
      </c>
      <c r="K24" s="533">
        <f>'XS-XXL'!K24*2.54</f>
        <v>115.57</v>
      </c>
    </row>
    <row r="25" ht="16" customHeight="1" spans="1:11">
      <c r="A25" s="518" t="s">
        <v>59</v>
      </c>
      <c r="B25" s="518"/>
      <c r="C25" s="535" t="s">
        <v>60</v>
      </c>
      <c r="D25" s="520">
        <v>45293</v>
      </c>
      <c r="E25" s="521"/>
      <c r="F25" s="533">
        <f>'XS-XXL'!F25*2.54</f>
        <v>172.72</v>
      </c>
      <c r="G25" s="533">
        <f>'XS-XXL'!G25*2.54</f>
        <v>177.8</v>
      </c>
      <c r="H25" s="533">
        <f>'XS-XXL'!H25*2.54</f>
        <v>182.88</v>
      </c>
      <c r="I25" s="533">
        <f>'XS-XXL'!I25*2.54</f>
        <v>189.23</v>
      </c>
      <c r="J25" s="533">
        <f>'XS-XXL'!J25*2.54</f>
        <v>194.31</v>
      </c>
      <c r="K25" s="533">
        <f>'XS-XXL'!K25*2.54</f>
        <v>199.39</v>
      </c>
    </row>
    <row r="26" ht="21" customHeight="1" spans="1:11">
      <c r="A26" s="518" t="s">
        <v>61</v>
      </c>
      <c r="B26" s="518"/>
      <c r="C26" s="519" t="s">
        <v>62</v>
      </c>
      <c r="D26" s="536">
        <v>44928</v>
      </c>
      <c r="E26" s="521"/>
      <c r="F26" s="533">
        <f>'XS-XXL'!F26*2.54</f>
        <v>157.48</v>
      </c>
      <c r="G26" s="533">
        <f>'XS-XXL'!G26*2.54</f>
        <v>162.56</v>
      </c>
      <c r="H26" s="533">
        <f>'XS-XXL'!H26*2.54</f>
        <v>167.64</v>
      </c>
      <c r="I26" s="533">
        <f>'XS-XXL'!I26*2.54</f>
        <v>173.99</v>
      </c>
      <c r="J26" s="533">
        <f>'XS-XXL'!J26*2.54</f>
        <v>179.07</v>
      </c>
      <c r="K26" s="533">
        <f>'XS-XXL'!K26*2.54</f>
        <v>184.15</v>
      </c>
    </row>
    <row r="27" ht="16" customHeight="1" spans="1:11">
      <c r="A27" s="518" t="s">
        <v>63</v>
      </c>
      <c r="B27" s="518"/>
      <c r="C27" s="534" t="s">
        <v>64</v>
      </c>
      <c r="D27" s="532">
        <v>44930</v>
      </c>
      <c r="E27" s="521"/>
      <c r="F27" s="533">
        <f>'XS-XXL'!F27*2.54</f>
        <v>76.2</v>
      </c>
      <c r="G27" s="533">
        <f>'XS-XXL'!G27*2.54</f>
        <v>76.835</v>
      </c>
      <c r="H27" s="533">
        <f>'XS-XXL'!H27*2.54</f>
        <v>77.47</v>
      </c>
      <c r="I27" s="533">
        <f>'XS-XXL'!I27*2.54</f>
        <v>78.105</v>
      </c>
      <c r="J27" s="533">
        <f>'XS-XXL'!J27*2.54</f>
        <v>78.105</v>
      </c>
      <c r="K27" s="533">
        <f>'XS-XXL'!K27*2.54</f>
        <v>78.105</v>
      </c>
    </row>
    <row r="28" spans="1:11">
      <c r="A28" s="537" t="s">
        <v>65</v>
      </c>
      <c r="B28" s="537"/>
      <c r="C28" s="526"/>
      <c r="D28" s="527"/>
      <c r="E28" s="528"/>
      <c r="F28" s="529"/>
      <c r="G28" s="530"/>
      <c r="H28" s="531"/>
      <c r="I28" s="529"/>
      <c r="J28" s="530"/>
      <c r="K28" s="531"/>
    </row>
    <row r="29" ht="16" customHeight="1" spans="1:11">
      <c r="A29" s="518" t="s">
        <v>66</v>
      </c>
      <c r="B29" s="518"/>
      <c r="C29" s="534" t="s">
        <v>67</v>
      </c>
      <c r="D29" s="532">
        <v>44930</v>
      </c>
      <c r="E29" s="521"/>
      <c r="F29" s="533">
        <f>'XS-XXL'!F29*2.54</f>
        <v>38.4175</v>
      </c>
      <c r="G29" s="533">
        <f>'XS-XXL'!G29*2.54</f>
        <v>39.0525</v>
      </c>
      <c r="H29" s="533">
        <f>'XS-XXL'!H29*2.54</f>
        <v>39.6875</v>
      </c>
      <c r="I29" s="533">
        <f>'XS-XXL'!I29*2.54</f>
        <v>40.3225</v>
      </c>
      <c r="J29" s="533">
        <f>'XS-XXL'!J29*2.54</f>
        <v>40.3225</v>
      </c>
      <c r="K29" s="533">
        <f>'XS-XXL'!K29*2.54</f>
        <v>40.3225</v>
      </c>
    </row>
    <row r="30" ht="16" customHeight="1" spans="1:11">
      <c r="A30" s="538" t="s">
        <v>68</v>
      </c>
      <c r="B30" s="538"/>
      <c r="C30" s="534" t="s">
        <v>69</v>
      </c>
      <c r="D30" s="532">
        <v>44930</v>
      </c>
      <c r="E30" s="521"/>
      <c r="F30" s="533">
        <f>'XS-XXL'!F30*2.54</f>
        <v>5.3975</v>
      </c>
      <c r="G30" s="533">
        <f>'XS-XXL'!G30*2.54</f>
        <v>5.3975</v>
      </c>
      <c r="H30" s="533">
        <f>'XS-XXL'!H30*2.54</f>
        <v>5.3975</v>
      </c>
      <c r="I30" s="533">
        <f>'XS-XXL'!I30*2.54</f>
        <v>5.3975</v>
      </c>
      <c r="J30" s="533">
        <f>'XS-XXL'!J30*2.54</f>
        <v>5.3975</v>
      </c>
      <c r="K30" s="533">
        <f>'XS-XXL'!K30*2.54</f>
        <v>5.3975</v>
      </c>
    </row>
    <row r="31" ht="16" customHeight="1" spans="1:11">
      <c r="A31" s="518" t="s">
        <v>70</v>
      </c>
      <c r="B31" s="518"/>
      <c r="C31" s="534" t="s">
        <v>71</v>
      </c>
      <c r="D31" s="539">
        <v>0.125</v>
      </c>
      <c r="E31" s="521"/>
      <c r="F31" s="533">
        <f>'XS-XXL'!F31*2.54</f>
        <v>4.7625</v>
      </c>
      <c r="G31" s="533">
        <f>'XS-XXL'!G31*2.54</f>
        <v>5.08</v>
      </c>
      <c r="H31" s="533">
        <f>'XS-XXL'!H31*2.54</f>
        <v>5.3975</v>
      </c>
      <c r="I31" s="533">
        <f>'XS-XXL'!I31*2.54</f>
        <v>5.715</v>
      </c>
      <c r="J31" s="533">
        <f>'XS-XXL'!J31*2.54</f>
        <v>6.35</v>
      </c>
      <c r="K31" s="533">
        <f>'XS-XXL'!K31*2.54</f>
        <v>6.6675</v>
      </c>
    </row>
    <row r="32" ht="16" customHeight="1" spans="1:11">
      <c r="A32" s="518" t="s">
        <v>72</v>
      </c>
      <c r="B32" s="518"/>
      <c r="C32" s="534" t="s">
        <v>73</v>
      </c>
      <c r="D32" s="540">
        <v>0.25</v>
      </c>
      <c r="E32" s="521"/>
      <c r="F32" s="533">
        <f>'XS-XXL'!F32*2.54</f>
        <v>15.24</v>
      </c>
      <c r="G32" s="533">
        <f>'XS-XXL'!G32*2.54</f>
        <v>16.51</v>
      </c>
      <c r="H32" s="533">
        <f>'XS-XXL'!H32*2.54</f>
        <v>17.78</v>
      </c>
      <c r="I32" s="533">
        <f>'XS-XXL'!I32*2.54</f>
        <v>19.3675</v>
      </c>
      <c r="J32" s="533">
        <f>'XS-XXL'!J32*2.54</f>
        <v>20.6375</v>
      </c>
      <c r="K32" s="533">
        <f>'XS-XXL'!K32*2.54</f>
        <v>21.9075</v>
      </c>
    </row>
    <row r="33" ht="16" customHeight="1" spans="1:11">
      <c r="A33" s="518" t="s">
        <v>74</v>
      </c>
      <c r="B33" s="518"/>
      <c r="C33" s="519" t="s">
        <v>75</v>
      </c>
      <c r="D33" s="520">
        <v>44930</v>
      </c>
      <c r="E33" s="523"/>
      <c r="F33" s="533">
        <f>'XS-XXL'!F33*2.54</f>
        <v>31.75</v>
      </c>
      <c r="G33" s="533">
        <f>'XS-XXL'!G33*2.54</f>
        <v>31.75</v>
      </c>
      <c r="H33" s="533">
        <f>'XS-XXL'!H33*2.54</f>
        <v>33.02</v>
      </c>
      <c r="I33" s="533">
        <f>'XS-XXL'!I33*2.54</f>
        <v>33.02</v>
      </c>
      <c r="J33" s="533">
        <f>'XS-XXL'!J33*2.54</f>
        <v>34.29</v>
      </c>
      <c r="K33" s="533">
        <f>'XS-XXL'!K33*2.54</f>
        <v>34.29</v>
      </c>
    </row>
    <row r="34" ht="16" customHeight="1" spans="1:11">
      <c r="A34" s="518" t="s">
        <v>76</v>
      </c>
      <c r="B34" s="518"/>
      <c r="C34" s="541" t="s">
        <v>77</v>
      </c>
      <c r="D34" s="532">
        <v>44930</v>
      </c>
      <c r="E34" s="521"/>
      <c r="F34" s="533">
        <f>'XS-XXL'!F34*2.54</f>
        <v>2.54</v>
      </c>
      <c r="G34" s="533">
        <f>'XS-XXL'!G34*2.54</f>
        <v>2.54</v>
      </c>
      <c r="H34" s="533">
        <f>'XS-XXL'!H34*2.54</f>
        <v>2.54</v>
      </c>
      <c r="I34" s="533">
        <f>'XS-XXL'!I34*2.54</f>
        <v>2.54</v>
      </c>
      <c r="J34" s="533">
        <f>'XS-XXL'!J34*2.54</f>
        <v>2.54</v>
      </c>
      <c r="K34" s="533">
        <f>'XS-XXL'!K34*2.54</f>
        <v>2.54</v>
      </c>
    </row>
    <row r="35" spans="1:11">
      <c r="A35" s="542" t="s">
        <v>78</v>
      </c>
      <c r="B35" s="537"/>
      <c r="C35" s="543"/>
      <c r="D35" s="527"/>
      <c r="E35" s="528"/>
      <c r="F35" s="529"/>
      <c r="G35" s="530"/>
      <c r="H35" s="531"/>
      <c r="I35" s="529"/>
      <c r="J35" s="530"/>
      <c r="K35" s="531"/>
    </row>
    <row r="36" ht="17" customHeight="1" spans="1:11">
      <c r="A36" s="544" t="s">
        <v>79</v>
      </c>
      <c r="B36" s="544"/>
      <c r="C36" s="545" t="s">
        <v>80</v>
      </c>
      <c r="D36" s="546">
        <v>44930</v>
      </c>
      <c r="E36" s="521"/>
      <c r="F36" s="533">
        <f>'XS-XXL'!F36*2.54</f>
        <v>15.5575</v>
      </c>
      <c r="G36" s="533">
        <f>'XS-XXL'!G36*2.54</f>
        <v>16.1925</v>
      </c>
      <c r="H36" s="533">
        <f>'XS-XXL'!H36*2.54</f>
        <v>16.8275</v>
      </c>
      <c r="I36" s="533">
        <f>'XS-XXL'!I36*2.54</f>
        <v>17.4625</v>
      </c>
      <c r="J36" s="533">
        <f>'XS-XXL'!J36*2.54</f>
        <v>17.4625</v>
      </c>
      <c r="K36" s="533">
        <f>'XS-XXL'!K36*2.54</f>
        <v>17.4625</v>
      </c>
    </row>
    <row r="37" ht="17" customHeight="1" spans="1:11">
      <c r="A37" s="544" t="s">
        <v>81</v>
      </c>
      <c r="B37" s="544"/>
      <c r="C37" s="545" t="s">
        <v>82</v>
      </c>
      <c r="D37" s="532">
        <v>44930</v>
      </c>
      <c r="E37" s="521"/>
      <c r="F37" s="533">
        <f>'XS-XXL'!F37*2.54</f>
        <v>7.62</v>
      </c>
      <c r="G37" s="533">
        <f>'XS-XXL'!G37*2.54</f>
        <v>8.255</v>
      </c>
      <c r="H37" s="533">
        <f>'XS-XXL'!H37*2.54</f>
        <v>8.89</v>
      </c>
      <c r="I37" s="533">
        <f>'XS-XXL'!I37*2.54</f>
        <v>9.525</v>
      </c>
      <c r="J37" s="533">
        <f>'XS-XXL'!J37*2.54</f>
        <v>9.525</v>
      </c>
      <c r="K37" s="533">
        <f>'XS-XXL'!K37*2.54</f>
        <v>9.525</v>
      </c>
    </row>
    <row r="38" ht="17" customHeight="1" spans="1:11">
      <c r="A38" s="544" t="s">
        <v>83</v>
      </c>
      <c r="B38" s="544"/>
      <c r="C38" s="545" t="s">
        <v>84</v>
      </c>
      <c r="D38" s="532">
        <v>44930</v>
      </c>
      <c r="E38" s="521"/>
      <c r="F38" s="533">
        <f>'XS-XXL'!F38*2.54</f>
        <v>14.605</v>
      </c>
      <c r="G38" s="533">
        <f>'XS-XXL'!G38*2.54</f>
        <v>15.24</v>
      </c>
      <c r="H38" s="533">
        <f>'XS-XXL'!H38*2.54</f>
        <v>15.875</v>
      </c>
      <c r="I38" s="533">
        <f>'XS-XXL'!I38*2.54</f>
        <v>16.51</v>
      </c>
      <c r="J38" s="533">
        <f>'XS-XXL'!J38*2.54</f>
        <v>16.51</v>
      </c>
      <c r="K38" s="533">
        <f>'XS-XXL'!K38*2.54</f>
        <v>16.51</v>
      </c>
    </row>
  </sheetData>
  <mergeCells count="53">
    <mergeCell ref="A1:K1"/>
    <mergeCell ref="C2:D2"/>
    <mergeCell ref="E2:F2"/>
    <mergeCell ref="C3:D3"/>
    <mergeCell ref="E3:F3"/>
    <mergeCell ref="C4:D4"/>
    <mergeCell ref="E4:F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D20:F20"/>
    <mergeCell ref="G20:I20"/>
    <mergeCell ref="J20:K20"/>
    <mergeCell ref="A21:B21"/>
    <mergeCell ref="A22:B22"/>
    <mergeCell ref="A23:B23"/>
    <mergeCell ref="A24:B24"/>
    <mergeCell ref="A25:B25"/>
    <mergeCell ref="A26:B26"/>
    <mergeCell ref="A27:B27"/>
    <mergeCell ref="D28:F28"/>
    <mergeCell ref="G28:I28"/>
    <mergeCell ref="J28:K28"/>
    <mergeCell ref="A29:B29"/>
    <mergeCell ref="A30:B30"/>
    <mergeCell ref="A31:B31"/>
    <mergeCell ref="A32:B32"/>
    <mergeCell ref="A33:B33"/>
    <mergeCell ref="A34:B34"/>
    <mergeCell ref="D35:F35"/>
    <mergeCell ref="G35:I35"/>
    <mergeCell ref="J35:K35"/>
    <mergeCell ref="A36:B36"/>
    <mergeCell ref="A37:B37"/>
    <mergeCell ref="A38:B38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7"/>
  </mergeCells>
  <conditionalFormatting sqref="H9:K19 H36:K38">
    <cfRule type="notContainsBlanks" dxfId="0" priority="11">
      <formula>LEN(TRIM(H9))&gt;0</formula>
    </cfRule>
  </conditionalFormatting>
  <conditionalFormatting sqref="H21:K27">
    <cfRule type="notContainsBlanks" dxfId="0" priority="9">
      <formula>LEN(TRIM(H21))&gt;0</formula>
    </cfRule>
  </conditionalFormatting>
  <conditionalFormatting sqref="H29:K34">
    <cfRule type="notContainsBlanks" dxfId="0" priority="7">
      <formula>LEN(TRIM(H29))&gt;0</formula>
    </cfRule>
  </conditionalFormatting>
  <pageMargins left="0.156944444444444" right="0.118055555555556" top="0.196527777777778" bottom="0.0784722222222222" header="0.3" footer="0.0784722222222222"/>
  <pageSetup paperSize="9" scale="88" orientation="landscape" horizontalDpi="1200" verticalDpi="12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2"/>
  <sheetViews>
    <sheetView view="pageBreakPreview" zoomScaleNormal="70" topLeftCell="A19" workbookViewId="0">
      <selection activeCell="A9" sqref="$A9:$XFD34"/>
    </sheetView>
  </sheetViews>
  <sheetFormatPr defaultColWidth="12.7787610619469" defaultRowHeight="15" customHeight="1"/>
  <cols>
    <col min="1" max="1" width="4.66371681415929" style="402" customWidth="1"/>
    <col min="2" max="2" width="9.23008849557522" style="402" customWidth="1"/>
    <col min="3" max="3" width="22.7699115044248" style="402" customWidth="1"/>
    <col min="4" max="4" width="12.9203539823009" style="402" customWidth="1"/>
    <col min="5" max="5" width="19.6548672566372" style="402" customWidth="1"/>
    <col min="6" max="6" width="25.2212389380531" style="402" customWidth="1"/>
    <col min="7" max="7" width="6.94690265486726" style="402" customWidth="1"/>
    <col min="8" max="8" width="11.8849557522124" style="402" customWidth="1"/>
    <col min="9" max="9" width="10.6637168141593" style="402" customWidth="1"/>
    <col min="10" max="10" width="11.3362831858407" style="402" customWidth="1"/>
    <col min="11" max="11" width="12.1150442477876" style="402" customWidth="1"/>
    <col min="12" max="14" width="9.7787610619469" style="402" customWidth="1"/>
    <col min="15" max="15" width="6.33628318584071" style="402" customWidth="1"/>
    <col min="16" max="16" width="9.7787610619469" style="402" customWidth="1"/>
    <col min="17" max="18" width="9.66371681415929" style="402" customWidth="1"/>
    <col min="19" max="19" width="7.44247787610619" style="402" customWidth="1"/>
    <col min="20" max="20" width="11.4424778761062" style="402" customWidth="1"/>
    <col min="21" max="21" width="32.6637168141593" style="402" customWidth="1"/>
    <col min="22" max="28" width="13.6637168141593" style="402" customWidth="1"/>
    <col min="29" max="16384" width="12.7787610619469" style="402"/>
  </cols>
  <sheetData>
    <row r="1" s="402" customFormat="1" ht="30" customHeight="1" spans="1:11">
      <c r="A1" s="404" t="s">
        <v>85</v>
      </c>
      <c r="B1" s="405"/>
      <c r="C1" s="405"/>
      <c r="D1" s="406"/>
      <c r="E1" s="407" t="s">
        <v>86</v>
      </c>
      <c r="F1" s="408"/>
      <c r="G1" s="409"/>
      <c r="H1" s="455"/>
      <c r="I1" s="405"/>
      <c r="J1" s="405"/>
      <c r="K1" s="406"/>
    </row>
    <row r="2" s="402" customFormat="1" ht="16.05" customHeight="1" spans="1:11">
      <c r="A2" s="411" t="s">
        <v>9</v>
      </c>
      <c r="B2" s="412"/>
      <c r="C2" s="413" t="s">
        <v>87</v>
      </c>
      <c r="D2" s="414" t="s">
        <v>88</v>
      </c>
      <c r="E2" s="415" t="str" cm="1">
        <f t="array" ref="E2:F2">'[3]PP SMPL 9.5.24'!D2:E2</f>
        <v>SARAH PUNTER</v>
      </c>
      <c r="F2" s="416" t="e">
        <v>#REF!</v>
      </c>
      <c r="G2" s="417"/>
      <c r="H2" s="456"/>
      <c r="I2" s="462"/>
      <c r="J2" s="463"/>
      <c r="K2" s="464"/>
    </row>
    <row r="3" s="402" customFormat="1" ht="16.05" customHeight="1" spans="1:11">
      <c r="A3" s="419" t="s">
        <v>89</v>
      </c>
      <c r="B3" s="420"/>
      <c r="C3" s="413">
        <f>'[3]PP SMPL 9.5.24'!B3</f>
        <v>45372</v>
      </c>
      <c r="D3" s="421" t="s">
        <v>90</v>
      </c>
      <c r="E3" s="415" t="str" cm="1">
        <f t="array" ref="E3:F3">'[3]PP SMPL 9.5.24'!D3:E3</f>
        <v>NATASHIA M</v>
      </c>
      <c r="F3" s="416" t="e">
        <v>#REF!</v>
      </c>
      <c r="G3" s="422"/>
      <c r="H3" s="456"/>
      <c r="I3" s="465"/>
      <c r="J3" s="466"/>
      <c r="K3" s="467"/>
    </row>
    <row r="4" s="402" customFormat="1" ht="16.05" customHeight="1" spans="1:11">
      <c r="A4" s="419" t="s">
        <v>13</v>
      </c>
      <c r="B4" s="420"/>
      <c r="C4" s="413" t="str">
        <f>'[3]PP SMPL 9.5.24'!B4</f>
        <v>FALL 24</v>
      </c>
      <c r="D4" s="421" t="s">
        <v>11</v>
      </c>
      <c r="E4" s="415" t="str" cm="1">
        <f t="array" ref="E4:F4">'[3]PP SMPL 9.5.24'!D4:E4</f>
        <v>SOFIA/ ESTHER (REG) /MAYRA (CURVE)</v>
      </c>
      <c r="F4" s="402" t="e">
        <v>#REF!</v>
      </c>
      <c r="G4" s="422"/>
      <c r="H4" s="456"/>
      <c r="I4" s="465"/>
      <c r="J4" s="466"/>
      <c r="K4" s="467"/>
    </row>
    <row r="5" s="402" customFormat="1" ht="16.05" customHeight="1" spans="1:11">
      <c r="A5" s="419" t="s">
        <v>15</v>
      </c>
      <c r="B5" s="420"/>
      <c r="C5" s="413" t="str">
        <f>'[3]PP SMPL 9.5.24'!B5</f>
        <v>FALL24</v>
      </c>
      <c r="D5" s="421" t="s">
        <v>4</v>
      </c>
      <c r="E5" s="415" t="s">
        <v>14</v>
      </c>
      <c r="F5" s="416"/>
      <c r="G5" s="422"/>
      <c r="H5" s="456"/>
      <c r="I5" s="465"/>
      <c r="J5" s="466"/>
      <c r="K5" s="467"/>
    </row>
    <row r="6" s="402" customFormat="1" ht="16.05" customHeight="1" spans="1:11">
      <c r="A6" s="419" t="s">
        <v>91</v>
      </c>
      <c r="B6" s="420"/>
      <c r="C6" s="413" t="str">
        <f>'[3]PP SMPL 9.5.24'!B6</f>
        <v>1X-3X</v>
      </c>
      <c r="D6" s="421" t="s">
        <v>16</v>
      </c>
      <c r="E6" s="415" t="s">
        <v>92</v>
      </c>
      <c r="F6" s="416"/>
      <c r="G6" s="422"/>
      <c r="H6" s="457"/>
      <c r="I6" s="468"/>
      <c r="J6" s="469"/>
      <c r="K6" s="470"/>
    </row>
    <row r="7" s="402" customFormat="1" ht="16.05" customHeight="1" spans="1:11">
      <c r="A7" s="424" t="s">
        <v>93</v>
      </c>
      <c r="B7" s="424"/>
      <c r="C7" s="424"/>
      <c r="D7" s="424"/>
      <c r="E7" s="425"/>
      <c r="F7" s="426"/>
      <c r="G7" s="427" t="s">
        <v>19</v>
      </c>
      <c r="H7" s="458" t="s">
        <v>94</v>
      </c>
      <c r="I7" s="471" t="s">
        <v>92</v>
      </c>
      <c r="J7" s="427" t="s">
        <v>95</v>
      </c>
      <c r="K7" s="472" t="s">
        <v>96</v>
      </c>
    </row>
    <row r="8" s="402" customFormat="1" customHeight="1" spans="1:11">
      <c r="A8" s="429"/>
      <c r="B8" s="429"/>
      <c r="C8" s="429"/>
      <c r="D8" s="429"/>
      <c r="E8" s="426"/>
      <c r="F8" s="426"/>
      <c r="G8" s="430"/>
      <c r="H8" s="459"/>
      <c r="I8" s="430"/>
      <c r="J8" s="430"/>
      <c r="K8" s="430"/>
    </row>
    <row r="9" s="402" customFormat="1" ht="20" customHeight="1" spans="1:11">
      <c r="A9" s="432" t="s">
        <v>28</v>
      </c>
      <c r="B9" s="432"/>
      <c r="C9" s="432"/>
      <c r="D9" s="432"/>
      <c r="E9" s="432"/>
      <c r="F9" s="433" t="s">
        <v>29</v>
      </c>
      <c r="G9" s="434">
        <v>0.25</v>
      </c>
      <c r="H9" s="460">
        <f t="shared" ref="H9:H13" si="0">I9-0.125</f>
        <v>6.375</v>
      </c>
      <c r="I9" s="473">
        <v>6.5</v>
      </c>
      <c r="J9" s="474">
        <f t="shared" ref="J9:J12" si="1">SUM(I9+0.125)</f>
        <v>6.625</v>
      </c>
      <c r="K9" s="474">
        <f t="shared" ref="K9:K13" si="2">SUM(J9+0.125)</f>
        <v>6.75</v>
      </c>
    </row>
    <row r="10" s="402" customFormat="1" ht="20" customHeight="1" spans="1:11">
      <c r="A10" s="432" t="s">
        <v>97</v>
      </c>
      <c r="B10" s="432"/>
      <c r="C10" s="432"/>
      <c r="D10" s="432"/>
      <c r="E10" s="432"/>
      <c r="F10" s="433" t="s">
        <v>98</v>
      </c>
      <c r="G10" s="434">
        <v>0.25</v>
      </c>
      <c r="H10" s="460">
        <f t="shared" ref="H10:H15" si="3">I10-0.25</f>
        <v>9.375</v>
      </c>
      <c r="I10" s="475">
        <v>9.625</v>
      </c>
      <c r="J10" s="474">
        <f>SUM(I10+0.25)</f>
        <v>9.875</v>
      </c>
      <c r="K10" s="474">
        <f t="shared" ref="K10:K15" si="4">SUM(J10+0.25)</f>
        <v>10.125</v>
      </c>
    </row>
    <row r="11" s="402" customFormat="1" ht="20" customHeight="1" spans="1:11">
      <c r="A11" s="432" t="s">
        <v>32</v>
      </c>
      <c r="B11" s="432"/>
      <c r="C11" s="432"/>
      <c r="D11" s="432"/>
      <c r="E11" s="432"/>
      <c r="F11" s="433" t="s">
        <v>33</v>
      </c>
      <c r="G11" s="434">
        <v>0.25</v>
      </c>
      <c r="H11" s="460">
        <f t="shared" si="0"/>
        <v>6</v>
      </c>
      <c r="I11" s="473">
        <v>6.125</v>
      </c>
      <c r="J11" s="474">
        <f t="shared" si="1"/>
        <v>6.25</v>
      </c>
      <c r="K11" s="474">
        <f t="shared" si="2"/>
        <v>6.375</v>
      </c>
    </row>
    <row r="12" s="402" customFormat="1" ht="20" customHeight="1" spans="1:11">
      <c r="A12" s="432" t="s">
        <v>34</v>
      </c>
      <c r="B12" s="432"/>
      <c r="C12" s="432"/>
      <c r="D12" s="432"/>
      <c r="E12" s="432"/>
      <c r="F12" s="433" t="s">
        <v>35</v>
      </c>
      <c r="G12" s="434">
        <v>0.25</v>
      </c>
      <c r="H12" s="460">
        <f t="shared" si="0"/>
        <v>5.625</v>
      </c>
      <c r="I12" s="473">
        <v>5.75</v>
      </c>
      <c r="J12" s="474">
        <f t="shared" si="1"/>
        <v>5.875</v>
      </c>
      <c r="K12" s="474">
        <f t="shared" si="2"/>
        <v>6</v>
      </c>
    </row>
    <row r="13" s="402" customFormat="1" ht="20" customHeight="1" spans="1:11">
      <c r="A13" s="432" t="s">
        <v>99</v>
      </c>
      <c r="B13" s="432"/>
      <c r="C13" s="432"/>
      <c r="D13" s="432"/>
      <c r="E13" s="432"/>
      <c r="F13" s="433" t="s">
        <v>37</v>
      </c>
      <c r="G13" s="434">
        <v>0</v>
      </c>
      <c r="H13" s="460">
        <f t="shared" si="0"/>
        <v>6.875</v>
      </c>
      <c r="I13" s="475">
        <v>7</v>
      </c>
      <c r="J13" s="476">
        <f>I13+0.125</f>
        <v>7.125</v>
      </c>
      <c r="K13" s="474">
        <f t="shared" si="2"/>
        <v>7.25</v>
      </c>
    </row>
    <row r="14" s="402" customFormat="1" ht="20" customHeight="1" spans="1:11">
      <c r="A14" s="432" t="s">
        <v>38</v>
      </c>
      <c r="B14" s="432"/>
      <c r="C14" s="432"/>
      <c r="D14" s="432"/>
      <c r="E14" s="432"/>
      <c r="F14" s="433" t="s">
        <v>100</v>
      </c>
      <c r="G14" s="434">
        <v>0</v>
      </c>
      <c r="H14" s="460">
        <f t="shared" si="3"/>
        <v>8.125</v>
      </c>
      <c r="I14" s="475">
        <v>8.375</v>
      </c>
      <c r="J14" s="476">
        <f>I14+0.25</f>
        <v>8.625</v>
      </c>
      <c r="K14" s="474">
        <f t="shared" si="4"/>
        <v>8.875</v>
      </c>
    </row>
    <row r="15" s="402" customFormat="1" ht="20" customHeight="1" spans="1:11">
      <c r="A15" s="432" t="s">
        <v>40</v>
      </c>
      <c r="B15" s="432"/>
      <c r="C15" s="432"/>
      <c r="D15" s="432"/>
      <c r="E15" s="432"/>
      <c r="F15" s="433" t="s">
        <v>101</v>
      </c>
      <c r="G15" s="434">
        <v>0</v>
      </c>
      <c r="H15" s="460">
        <f t="shared" si="3"/>
        <v>8</v>
      </c>
      <c r="I15" s="475">
        <v>8.25</v>
      </c>
      <c r="J15" s="476">
        <f>I15+0.25</f>
        <v>8.5</v>
      </c>
      <c r="K15" s="474">
        <f t="shared" si="4"/>
        <v>8.75</v>
      </c>
    </row>
    <row r="16" s="402" customFormat="1" ht="20" customHeight="1" spans="1:11">
      <c r="A16" s="432" t="s">
        <v>42</v>
      </c>
      <c r="B16" s="432"/>
      <c r="C16" s="432"/>
      <c r="D16" s="432"/>
      <c r="E16" s="432"/>
      <c r="F16" s="433" t="s">
        <v>43</v>
      </c>
      <c r="G16" s="434">
        <v>0.25</v>
      </c>
      <c r="H16" s="460">
        <f>I16-1.25</f>
        <v>19.25</v>
      </c>
      <c r="I16" s="475">
        <v>20.5</v>
      </c>
      <c r="J16" s="477">
        <f>I16+1.25</f>
        <v>21.75</v>
      </c>
      <c r="K16" s="477">
        <f>J16+1.25</f>
        <v>23</v>
      </c>
    </row>
    <row r="17" s="402" customFormat="1" ht="20" customHeight="1" spans="1:11">
      <c r="A17" s="432" t="s">
        <v>44</v>
      </c>
      <c r="B17" s="432"/>
      <c r="C17" s="432"/>
      <c r="D17" s="432"/>
      <c r="E17" s="432"/>
      <c r="F17" s="433" t="s">
        <v>45</v>
      </c>
      <c r="G17" s="434">
        <v>0.25</v>
      </c>
      <c r="H17" s="460">
        <f>I17-1.25</f>
        <v>25.75</v>
      </c>
      <c r="I17" s="475">
        <v>27</v>
      </c>
      <c r="J17" s="477">
        <f>I17+1.25</f>
        <v>28.25</v>
      </c>
      <c r="K17" s="477">
        <f>J17+1.25</f>
        <v>29.5</v>
      </c>
    </row>
    <row r="18" s="402" customFormat="1" ht="20" customHeight="1" spans="1:11">
      <c r="A18" s="432" t="s">
        <v>48</v>
      </c>
      <c r="B18" s="432"/>
      <c r="C18" s="432"/>
      <c r="D18" s="432"/>
      <c r="E18" s="432"/>
      <c r="F18" s="433" t="s">
        <v>49</v>
      </c>
      <c r="G18" s="434">
        <v>0.5</v>
      </c>
      <c r="H18" s="461">
        <f t="shared" ref="H18:H24" si="5">I18-2</f>
        <v>39</v>
      </c>
      <c r="I18" s="475">
        <v>41</v>
      </c>
      <c r="J18" s="478">
        <f t="shared" ref="J18:J24" si="6">SUM(I18+2.5)</f>
        <v>43.5</v>
      </c>
      <c r="K18" s="478">
        <f t="shared" ref="K18:K24" si="7">SUM(J18+2.5)</f>
        <v>46</v>
      </c>
    </row>
    <row r="19" s="402" customFormat="1" ht="20" customHeight="1" spans="1:11">
      <c r="A19" s="432" t="s">
        <v>51</v>
      </c>
      <c r="B19" s="432"/>
      <c r="C19" s="432"/>
      <c r="D19" s="432"/>
      <c r="E19" s="432"/>
      <c r="F19" s="433" t="s">
        <v>102</v>
      </c>
      <c r="G19" s="434">
        <v>0.5</v>
      </c>
      <c r="H19" s="460">
        <f t="shared" ref="H19:H21" si="8">I19-0.25</f>
        <v>44.75</v>
      </c>
      <c r="I19" s="475">
        <v>45</v>
      </c>
      <c r="J19" s="474">
        <f t="shared" ref="J19:J21" si="9">SUM(I19+0.25)</f>
        <v>45.25</v>
      </c>
      <c r="K19" s="474">
        <f t="shared" ref="K19:K21" si="10">SUM(J19+0.25)</f>
        <v>45.5</v>
      </c>
    </row>
    <row r="20" s="402" customFormat="1" ht="20" customHeight="1" spans="1:11">
      <c r="A20" s="432" t="s">
        <v>53</v>
      </c>
      <c r="B20" s="432"/>
      <c r="C20" s="432"/>
      <c r="D20" s="432"/>
      <c r="E20" s="432"/>
      <c r="F20" s="433" t="s">
        <v>54</v>
      </c>
      <c r="G20" s="434">
        <v>0.5</v>
      </c>
      <c r="H20" s="460">
        <f t="shared" si="8"/>
        <v>44</v>
      </c>
      <c r="I20" s="475">
        <v>44.25</v>
      </c>
      <c r="J20" s="474">
        <f t="shared" si="9"/>
        <v>44.5</v>
      </c>
      <c r="K20" s="474">
        <f t="shared" si="10"/>
        <v>44.75</v>
      </c>
    </row>
    <row r="21" s="402" customFormat="1" ht="20" customHeight="1" spans="1:11">
      <c r="A21" s="432" t="s">
        <v>55</v>
      </c>
      <c r="B21" s="432"/>
      <c r="C21" s="432"/>
      <c r="D21" s="432"/>
      <c r="E21" s="432"/>
      <c r="F21" s="433" t="s">
        <v>103</v>
      </c>
      <c r="G21" s="434">
        <v>0.5</v>
      </c>
      <c r="H21" s="461">
        <f t="shared" si="8"/>
        <v>44.75</v>
      </c>
      <c r="I21" s="475">
        <v>45</v>
      </c>
      <c r="J21" s="474">
        <f t="shared" si="9"/>
        <v>45.25</v>
      </c>
      <c r="K21" s="474">
        <f t="shared" si="10"/>
        <v>45.5</v>
      </c>
    </row>
    <row r="22" s="402" customFormat="1" ht="20" customHeight="1" spans="1:11">
      <c r="A22" s="432" t="s">
        <v>104</v>
      </c>
      <c r="B22" s="432"/>
      <c r="C22" s="432"/>
      <c r="D22" s="432"/>
      <c r="E22" s="432"/>
      <c r="F22" s="433" t="s">
        <v>105</v>
      </c>
      <c r="G22" s="434">
        <v>0.5</v>
      </c>
      <c r="H22" s="461">
        <f t="shared" si="5"/>
        <v>50</v>
      </c>
      <c r="I22" s="475">
        <v>52</v>
      </c>
      <c r="J22" s="478">
        <f t="shared" si="6"/>
        <v>54.5</v>
      </c>
      <c r="K22" s="478">
        <f t="shared" si="7"/>
        <v>57</v>
      </c>
    </row>
    <row r="23" s="402" customFormat="1" ht="20" customHeight="1" spans="1:11">
      <c r="A23" s="432" t="s">
        <v>59</v>
      </c>
      <c r="B23" s="432"/>
      <c r="C23" s="432"/>
      <c r="D23" s="432"/>
      <c r="E23" s="432"/>
      <c r="F23" s="433" t="s">
        <v>60</v>
      </c>
      <c r="G23" s="434">
        <v>0.5</v>
      </c>
      <c r="H23" s="460">
        <f t="shared" si="5"/>
        <v>79</v>
      </c>
      <c r="I23" s="475">
        <v>81</v>
      </c>
      <c r="J23" s="478">
        <f t="shared" si="6"/>
        <v>83.5</v>
      </c>
      <c r="K23" s="478">
        <f t="shared" si="7"/>
        <v>86</v>
      </c>
    </row>
    <row r="24" s="402" customFormat="1" ht="20" customHeight="1" spans="1:11">
      <c r="A24" s="436" t="s">
        <v>61</v>
      </c>
      <c r="B24" s="436"/>
      <c r="C24" s="436"/>
      <c r="D24" s="436"/>
      <c r="E24" s="436"/>
      <c r="F24" s="433" t="s">
        <v>62</v>
      </c>
      <c r="G24" s="434">
        <v>0.5</v>
      </c>
      <c r="H24" s="460">
        <f t="shared" si="5"/>
        <v>78</v>
      </c>
      <c r="I24" s="475">
        <v>80</v>
      </c>
      <c r="J24" s="478">
        <f t="shared" si="6"/>
        <v>82.5</v>
      </c>
      <c r="K24" s="478">
        <f t="shared" si="7"/>
        <v>85</v>
      </c>
    </row>
    <row r="25" s="402" customFormat="1" ht="20" customHeight="1" spans="1:11">
      <c r="A25" s="436" t="s">
        <v>63</v>
      </c>
      <c r="B25" s="436"/>
      <c r="C25" s="436"/>
      <c r="D25" s="436"/>
      <c r="E25" s="436"/>
      <c r="F25" s="433" t="s">
        <v>64</v>
      </c>
      <c r="G25" s="434">
        <v>0.25</v>
      </c>
      <c r="H25" s="461">
        <f t="shared" ref="H25:H28" si="11">I25</f>
        <v>31</v>
      </c>
      <c r="I25" s="475">
        <v>31</v>
      </c>
      <c r="J25" s="479">
        <f>I25</f>
        <v>31</v>
      </c>
      <c r="K25" s="480">
        <f>J25</f>
        <v>31</v>
      </c>
    </row>
    <row r="26" s="402" customFormat="1" ht="20" customHeight="1" spans="1:11">
      <c r="A26" s="436" t="s">
        <v>106</v>
      </c>
      <c r="B26" s="436"/>
      <c r="C26" s="436"/>
      <c r="D26" s="436"/>
      <c r="E26" s="436"/>
      <c r="F26" s="433" t="s">
        <v>107</v>
      </c>
      <c r="G26" s="434">
        <v>0.25</v>
      </c>
      <c r="H26" s="460">
        <f t="shared" si="11"/>
        <v>0.125</v>
      </c>
      <c r="I26" s="475">
        <v>0.125</v>
      </c>
      <c r="J26" s="479">
        <f>I26</f>
        <v>0.125</v>
      </c>
      <c r="K26" s="480">
        <f>J26</f>
        <v>0.125</v>
      </c>
    </row>
    <row r="27" s="402" customFormat="1" ht="20" customHeight="1" spans="1:11">
      <c r="A27" s="436" t="s">
        <v>66</v>
      </c>
      <c r="B27" s="436"/>
      <c r="C27" s="436"/>
      <c r="D27" s="436"/>
      <c r="E27" s="436"/>
      <c r="F27" s="433" t="s">
        <v>67</v>
      </c>
      <c r="G27" s="434">
        <v>0.25</v>
      </c>
      <c r="H27" s="460">
        <f>I27-0.375</f>
        <v>15.625</v>
      </c>
      <c r="I27" s="475">
        <v>16</v>
      </c>
      <c r="J27" s="481">
        <f>SUM(I27+0.375)</f>
        <v>16.375</v>
      </c>
      <c r="K27" s="481">
        <f>SUM(J27+0.375)</f>
        <v>16.75</v>
      </c>
    </row>
    <row r="28" s="402" customFormat="1" ht="20" customHeight="1" spans="1:11">
      <c r="A28" s="436" t="s">
        <v>108</v>
      </c>
      <c r="B28" s="436"/>
      <c r="C28" s="436"/>
      <c r="D28" s="436"/>
      <c r="E28" s="436"/>
      <c r="F28" s="433" t="s">
        <v>109</v>
      </c>
      <c r="G28" s="434">
        <v>0</v>
      </c>
      <c r="H28" s="460">
        <f t="shared" si="11"/>
        <v>2.5</v>
      </c>
      <c r="I28" s="475">
        <v>2.5</v>
      </c>
      <c r="J28" s="481">
        <f>SUM(I28+0)</f>
        <v>2.5</v>
      </c>
      <c r="K28" s="481">
        <f>SUM(J28+0)</f>
        <v>2.5</v>
      </c>
    </row>
    <row r="29" s="402" customFormat="1" ht="20" customHeight="1" spans="1:11">
      <c r="A29" s="436" t="s">
        <v>110</v>
      </c>
      <c r="B29" s="436"/>
      <c r="C29" s="436"/>
      <c r="D29" s="436"/>
      <c r="E29" s="436"/>
      <c r="F29" s="433" t="s">
        <v>71</v>
      </c>
      <c r="G29" s="434">
        <v>0</v>
      </c>
      <c r="H29" s="460">
        <f>I29-0.125</f>
        <v>3.625</v>
      </c>
      <c r="I29" s="475">
        <v>3.75</v>
      </c>
      <c r="J29" s="481">
        <f>SUM(I29+0.125)</f>
        <v>3.875</v>
      </c>
      <c r="K29" s="481">
        <f>SUM(J29+0.125)</f>
        <v>4</v>
      </c>
    </row>
    <row r="30" s="402" customFormat="1" ht="20" customHeight="1" spans="1:11">
      <c r="A30" s="432" t="s">
        <v>72</v>
      </c>
      <c r="B30" s="432"/>
      <c r="C30" s="432"/>
      <c r="D30" s="432"/>
      <c r="E30" s="432"/>
      <c r="F30" s="433" t="s">
        <v>73</v>
      </c>
      <c r="G30" s="434">
        <v>0.25</v>
      </c>
      <c r="H30" s="460">
        <f>I30-0.625</f>
        <v>6.875</v>
      </c>
      <c r="I30" s="475">
        <v>7.5</v>
      </c>
      <c r="J30" s="481">
        <f>I30+0.625</f>
        <v>8.125</v>
      </c>
      <c r="K30" s="481">
        <f>J30+0.625</f>
        <v>8.75</v>
      </c>
    </row>
    <row r="31" s="402" customFormat="1" ht="20" customHeight="1" spans="1:11">
      <c r="A31" s="436" t="s">
        <v>111</v>
      </c>
      <c r="B31" s="436"/>
      <c r="C31" s="436"/>
      <c r="D31" s="436"/>
      <c r="E31" s="436"/>
      <c r="F31" s="433" t="s">
        <v>75</v>
      </c>
      <c r="G31" s="434">
        <v>0.25</v>
      </c>
      <c r="H31" s="460">
        <f>I31</f>
        <v>12.5</v>
      </c>
      <c r="I31" s="475">
        <v>12.5</v>
      </c>
      <c r="J31" s="482">
        <f>I31+0.5</f>
        <v>13</v>
      </c>
      <c r="K31" s="482">
        <f>J31</f>
        <v>13</v>
      </c>
    </row>
    <row r="32" s="402" customFormat="1" ht="20" customHeight="1" spans="1:11">
      <c r="A32" s="437" t="s">
        <v>79</v>
      </c>
      <c r="B32" s="437"/>
      <c r="C32" s="437"/>
      <c r="D32" s="437"/>
      <c r="E32" s="437"/>
      <c r="F32" s="438" t="s">
        <v>80</v>
      </c>
      <c r="G32" s="434">
        <v>0.25</v>
      </c>
      <c r="H32" s="461">
        <f>I32-0.25</f>
        <v>6</v>
      </c>
      <c r="I32" s="475">
        <v>6.25</v>
      </c>
      <c r="J32" s="479">
        <f>I32+0.25</f>
        <v>6.5</v>
      </c>
      <c r="K32" s="479">
        <f>J32+0.25</f>
        <v>6.75</v>
      </c>
    </row>
    <row r="33" s="402" customFormat="1" ht="20" customHeight="1" spans="1:11">
      <c r="A33" s="437" t="s">
        <v>81</v>
      </c>
      <c r="B33" s="437"/>
      <c r="C33" s="437"/>
      <c r="D33" s="437"/>
      <c r="E33" s="437"/>
      <c r="F33" s="438" t="s">
        <v>82</v>
      </c>
      <c r="G33" s="434">
        <v>0.25</v>
      </c>
      <c r="H33" s="461">
        <f>I33</f>
        <v>2.875</v>
      </c>
      <c r="I33" s="475">
        <v>2.875</v>
      </c>
      <c r="J33" s="479">
        <f>I33</f>
        <v>2.875</v>
      </c>
      <c r="K33" s="479">
        <f>J33</f>
        <v>2.875</v>
      </c>
    </row>
    <row r="34" s="402" customFormat="1" ht="20" customHeight="1" spans="1:11">
      <c r="A34" s="437" t="s">
        <v>83</v>
      </c>
      <c r="B34" s="437"/>
      <c r="C34" s="437"/>
      <c r="D34" s="437"/>
      <c r="E34" s="437"/>
      <c r="F34" s="439" t="s">
        <v>84</v>
      </c>
      <c r="G34" s="434">
        <v>0.25</v>
      </c>
      <c r="H34" s="460">
        <f>I34-0.25</f>
        <v>5.625</v>
      </c>
      <c r="I34" s="475">
        <v>5.875</v>
      </c>
      <c r="J34" s="479">
        <f>I34+0.25</f>
        <v>6.125</v>
      </c>
      <c r="K34" s="479">
        <f>J34+0.25</f>
        <v>6.375</v>
      </c>
    </row>
    <row r="35" s="402" customFormat="1" ht="16.05" customHeight="1"/>
    <row r="36" s="402" customFormat="1" ht="16.05" customHeight="1"/>
    <row r="37" s="402" customFormat="1" ht="16.05" customHeight="1"/>
    <row r="38" s="402" customFormat="1" ht="16.05" customHeight="1"/>
    <row r="39" s="402" customFormat="1" ht="16.05" customHeight="1"/>
    <row r="40" s="402" customFormat="1" ht="16.05" customHeight="1"/>
    <row r="41" s="402" customFormat="1" ht="16.05" customHeight="1"/>
    <row r="42" s="402" customFormat="1" ht="16.05" customHeight="1"/>
    <row r="43" s="402" customFormat="1" ht="16.05" customHeight="1"/>
    <row r="44" s="402" customFormat="1" ht="16.05" customHeight="1"/>
    <row r="45" s="402" customFormat="1" ht="16.05" customHeight="1"/>
    <row r="46" s="402" customFormat="1" ht="16.05" customHeight="1"/>
    <row r="47" s="402" customFormat="1" ht="16.05" customHeight="1"/>
    <row r="48" s="402" customFormat="1" ht="16.05" customHeight="1"/>
    <row r="49" s="402" customFormat="1" ht="16.05" customHeight="1"/>
    <row r="50" s="402" customFormat="1" ht="16.05" customHeight="1"/>
    <row r="51" s="402" customFormat="1" ht="16.05" customHeight="1"/>
    <row r="52" s="402" customFormat="1" ht="16.05" customHeight="1"/>
    <row r="53" s="402" customFormat="1" ht="16.05" customHeight="1"/>
    <row r="54" s="402" customFormat="1" ht="16.05" customHeight="1"/>
    <row r="55" s="402" customFormat="1" ht="16.05" customHeight="1"/>
    <row r="56" s="402" customFormat="1" ht="16.05" customHeight="1"/>
    <row r="57" s="402" customFormat="1" ht="16.05" customHeight="1"/>
    <row r="58" s="402" customFormat="1" ht="16.05" customHeight="1"/>
    <row r="59" s="402" customFormat="1" ht="16.05" customHeight="1"/>
    <row r="60" s="402" customFormat="1" ht="16.05" customHeight="1"/>
    <row r="61" s="402" customFormat="1" ht="16.05" customHeight="1"/>
    <row r="62" s="402" customFormat="1" ht="16.05" customHeight="1"/>
    <row r="63" s="402" customFormat="1" ht="16.05" customHeight="1"/>
    <row r="64" s="402" customFormat="1" ht="16.05" customHeight="1"/>
    <row r="65" s="402" customFormat="1" ht="16.05" customHeight="1"/>
    <row r="66" s="402" customFormat="1" ht="16.05" customHeight="1"/>
    <row r="67" s="402" customFormat="1" ht="16.05" customHeight="1"/>
    <row r="68" s="402" customFormat="1" ht="16.05" customHeight="1"/>
    <row r="69" s="402" customFormat="1" ht="16.05" customHeight="1"/>
    <row r="70" s="402" customFormat="1" ht="16.05" customHeight="1"/>
    <row r="71" s="402" customFormat="1" ht="16.05" customHeight="1"/>
    <row r="72" s="402" customFormat="1" ht="16.05" customHeight="1"/>
    <row r="73" s="402" customFormat="1" ht="16.05" customHeight="1"/>
    <row r="74" s="402" customFormat="1" ht="16.05" customHeight="1"/>
    <row r="75" s="402" customFormat="1" ht="16.05" customHeight="1"/>
    <row r="76" s="402" customFormat="1" ht="16.05" customHeight="1"/>
    <row r="77" s="402" customFormat="1" ht="16.05" customHeight="1"/>
    <row r="78" s="402" customFormat="1" ht="16.05" customHeight="1"/>
    <row r="79" s="402" customFormat="1" ht="16.05" customHeight="1"/>
    <row r="80" s="402" customFormat="1" ht="16.05" customHeight="1"/>
    <row r="81" s="402" customFormat="1" ht="16.05" customHeight="1"/>
    <row r="82" s="402" customFormat="1" ht="16.05" customHeight="1"/>
    <row r="83" s="402" customFormat="1" ht="16.05" customHeight="1"/>
    <row r="84" s="402" customFormat="1" ht="16.05" customHeight="1"/>
    <row r="85" s="402" customFormat="1" ht="16.05" customHeight="1"/>
    <row r="86" s="402" customFormat="1" ht="16.05" customHeight="1"/>
    <row r="87" s="402" customFormat="1" ht="16.05" customHeight="1"/>
    <row r="88" s="402" customFormat="1" ht="16.05" customHeight="1"/>
    <row r="89" s="402" customFormat="1" ht="16.05" customHeight="1"/>
    <row r="90" s="402" customFormat="1" ht="16.05" customHeight="1"/>
    <row r="91" s="402" customFormat="1" ht="16.05" customHeight="1"/>
    <row r="92" s="402" customFormat="1" ht="16.05" customHeight="1"/>
    <row r="93" s="402" customFormat="1" ht="16.05" customHeight="1"/>
    <row r="94" s="402" customFormat="1" ht="16.05" customHeight="1"/>
    <row r="95" s="402" customFormat="1" ht="16.05" customHeight="1"/>
    <row r="96" s="402" customFormat="1" ht="16.05" customHeight="1"/>
    <row r="97" s="402" customFormat="1" ht="16.05" customHeight="1"/>
    <row r="98" s="402" customFormat="1" ht="16.05" customHeight="1"/>
    <row r="99" s="402" customFormat="1" ht="16.05" customHeight="1"/>
    <row r="100" s="402" customFormat="1" ht="16.05" customHeight="1"/>
    <row r="101" s="402" customFormat="1" ht="16.05" customHeight="1"/>
    <row r="102" s="402" customFormat="1" ht="16.05" customHeight="1"/>
    <row r="103" s="402" customFormat="1" ht="16.05" customHeight="1"/>
    <row r="104" s="402" customFormat="1" ht="16.05" customHeight="1"/>
    <row r="105" s="402" customFormat="1" ht="16.05" customHeight="1"/>
    <row r="106" s="402" customFormat="1" ht="16.05" customHeight="1"/>
    <row r="107" s="402" customFormat="1" ht="16.05" customHeight="1"/>
    <row r="108" s="402" customFormat="1" ht="16.05" customHeight="1"/>
    <row r="109" s="402" customFormat="1" ht="16.05" customHeight="1"/>
    <row r="110" s="402" customFormat="1" ht="16.05" customHeight="1"/>
    <row r="111" s="402" customFormat="1" ht="16.05" customHeight="1"/>
    <row r="112" s="402" customFormat="1" ht="16.05" customHeight="1"/>
    <row r="113" s="402" customFormat="1" ht="16.05" customHeight="1"/>
    <row r="114" s="402" customFormat="1" ht="16.05" customHeight="1"/>
    <row r="115" s="402" customFormat="1" ht="16.05" customHeight="1"/>
    <row r="116" s="402" customFormat="1" ht="16.05" customHeight="1"/>
    <row r="117" s="402" customFormat="1" ht="16.05" customHeight="1"/>
    <row r="118" s="402" customFormat="1" ht="16.05" customHeight="1"/>
    <row r="119" s="402" customFormat="1" ht="16.05" customHeight="1"/>
    <row r="120" s="402" customFormat="1" ht="16.05" customHeight="1"/>
    <row r="121" s="402" customFormat="1" ht="16.05" customHeight="1"/>
    <row r="122" s="402" customFormat="1" ht="16.05" customHeight="1"/>
    <row r="123" s="402" customFormat="1" ht="16.05" customHeight="1"/>
    <row r="124" s="402" customFormat="1" ht="16.05" customHeight="1"/>
    <row r="125" s="402" customFormat="1" ht="16.05" customHeight="1"/>
    <row r="126" s="402" customFormat="1" ht="16.05" customHeight="1"/>
    <row r="127" s="402" customFormat="1" ht="16.05" customHeight="1"/>
    <row r="128" s="402" customFormat="1" ht="16.05" customHeight="1"/>
    <row r="129" s="402" customFormat="1" ht="16.05" customHeight="1"/>
    <row r="130" s="402" customFormat="1" ht="16.05" customHeight="1"/>
    <row r="131" s="402" customFormat="1" ht="16.05" customHeight="1"/>
    <row r="132" s="402" customFormat="1" ht="16.05" customHeight="1"/>
    <row r="133" s="402" customFormat="1" ht="16.05" customHeight="1"/>
    <row r="134" s="402" customFormat="1" ht="16.05" customHeight="1"/>
    <row r="135" s="402" customFormat="1" ht="16.05" customHeight="1"/>
    <row r="136" s="402" customFormat="1" ht="16.05" customHeight="1"/>
    <row r="137" s="402" customFormat="1" ht="16.05" customHeight="1"/>
    <row r="138" s="402" customFormat="1" ht="16.05" customHeight="1"/>
    <row r="139" s="402" customFormat="1" ht="16.05" customHeight="1"/>
    <row r="140" s="402" customFormat="1" ht="16.05" customHeight="1"/>
    <row r="141" s="402" customFormat="1" ht="16.05" customHeight="1"/>
    <row r="142" s="402" customFormat="1" ht="16.05" customHeight="1"/>
    <row r="143" s="402" customFormat="1" ht="16.05" customHeight="1"/>
    <row r="144" s="402" customFormat="1" ht="16.05" customHeight="1"/>
    <row r="145" s="402" customFormat="1" ht="16.05" customHeight="1"/>
    <row r="146" s="402" customFormat="1" ht="16.05" customHeight="1"/>
    <row r="147" s="402" customFormat="1" ht="16.05" customHeight="1"/>
    <row r="148" s="402" customFormat="1" ht="16.05" customHeight="1"/>
    <row r="149" s="402" customFormat="1" ht="16.05" customHeight="1"/>
    <row r="150" s="402" customFormat="1" ht="16.05" customHeight="1"/>
    <row r="151" s="402" customFormat="1" ht="16.05" customHeight="1"/>
    <row r="152" s="402" customFormat="1" ht="16.05" customHeight="1"/>
    <row r="153" s="402" customFormat="1" ht="16.05" customHeight="1"/>
    <row r="154" s="402" customFormat="1" ht="16.05" customHeight="1"/>
    <row r="155" s="402" customFormat="1" ht="16.05" customHeight="1"/>
    <row r="156" s="402" customFormat="1" ht="16.05" customHeight="1"/>
    <row r="157" s="402" customFormat="1" ht="16.05" customHeight="1"/>
    <row r="158" s="402" customFormat="1" ht="16.05" customHeight="1"/>
    <row r="159" s="402" customFormat="1" ht="16.05" customHeight="1"/>
    <row r="160" s="402" customFormat="1" ht="16.05" customHeight="1"/>
    <row r="161" s="402" customFormat="1" ht="16.05" customHeight="1"/>
    <row r="162" s="402" customFormat="1" ht="16.05" customHeight="1"/>
    <row r="163" s="402" customFormat="1" ht="16.05" customHeight="1"/>
    <row r="164" s="402" customFormat="1" ht="16.05" customHeight="1"/>
    <row r="165" s="402" customFormat="1" ht="16.05" customHeight="1"/>
    <row r="166" s="402" customFormat="1" ht="16.05" customHeight="1"/>
    <row r="167" s="402" customFormat="1" ht="16.05" customHeight="1"/>
    <row r="168" s="402" customFormat="1" ht="16.05" customHeight="1"/>
    <row r="169" s="402" customFormat="1" ht="16.05" customHeight="1"/>
    <row r="170" s="402" customFormat="1" ht="16.05" customHeight="1"/>
    <row r="171" s="402" customFormat="1" ht="16.05" customHeight="1"/>
    <row r="172" s="402" customFormat="1" ht="16.05" customHeight="1"/>
    <row r="173" s="402" customFormat="1" ht="16.05" customHeight="1"/>
    <row r="174" s="402" customFormat="1" ht="16.05" customHeight="1"/>
    <row r="175" s="402" customFormat="1" ht="16.05" customHeight="1"/>
    <row r="176" s="402" customFormat="1" ht="16.05" customHeight="1"/>
    <row r="177" s="402" customFormat="1" ht="16.05" customHeight="1"/>
    <row r="178" s="402" customFormat="1" ht="16.05" customHeight="1"/>
    <row r="179" s="402" customFormat="1" ht="16.05" customHeight="1"/>
    <row r="180" s="402" customFormat="1" ht="16.05" customHeight="1"/>
    <row r="181" s="402" customFormat="1" ht="16.05" customHeight="1"/>
    <row r="182" s="402" customFormat="1" ht="16.05" customHeight="1"/>
    <row r="183" s="402" customFormat="1" ht="16.05" customHeight="1"/>
    <row r="184" s="402" customFormat="1" ht="16.05" customHeight="1"/>
    <row r="185" s="402" customFormat="1" ht="16.05" customHeight="1"/>
    <row r="186" s="402" customFormat="1" ht="16.05" customHeight="1"/>
    <row r="187" s="402" customFormat="1" ht="16.05" customHeight="1"/>
    <row r="188" s="402" customFormat="1" ht="16.05" customHeight="1"/>
    <row r="189" s="402" customFormat="1" ht="16.05" customHeight="1"/>
    <row r="190" s="402" customFormat="1" ht="16.05" customHeight="1"/>
    <row r="191" s="402" customFormat="1" ht="16.05" customHeight="1"/>
    <row r="192" s="402" customFormat="1" ht="16.05" customHeight="1"/>
    <row r="193" s="402" customFormat="1" ht="16.05" customHeight="1"/>
    <row r="194" s="402" customFormat="1" ht="16.05" customHeight="1"/>
    <row r="195" s="402" customFormat="1" ht="16.05" customHeight="1"/>
    <row r="196" s="402" customFormat="1" ht="16.05" customHeight="1"/>
    <row r="197" s="402" customFormat="1" ht="16.05" customHeight="1"/>
    <row r="198" s="402" customFormat="1" ht="16.05" customHeight="1"/>
    <row r="199" s="402" customFormat="1" ht="16.05" customHeight="1"/>
    <row r="200" s="402" customFormat="1" ht="16.05" customHeight="1"/>
    <row r="201" s="402" customFormat="1" ht="16.05" customHeight="1"/>
    <row r="202" s="402" customFormat="1" ht="16.05" customHeight="1"/>
    <row r="203" s="402" customFormat="1" ht="16.05" customHeight="1"/>
    <row r="204" s="402" customFormat="1" ht="16.05" customHeight="1"/>
    <row r="205" s="402" customFormat="1" ht="16.05" customHeight="1"/>
    <row r="206" s="402" customFormat="1" ht="16.05" customHeight="1"/>
    <row r="207" s="402" customFormat="1" ht="16.05" customHeight="1"/>
    <row r="208" s="402" customFormat="1" ht="16.05" customHeight="1"/>
    <row r="209" s="402" customFormat="1" ht="16.05" customHeight="1"/>
    <row r="210" s="402" customFormat="1" ht="16.05" customHeight="1"/>
    <row r="211" s="402" customFormat="1" ht="16.05" customHeight="1"/>
    <row r="212" s="402" customFormat="1" ht="16.05" customHeight="1"/>
    <row r="213" s="402" customFormat="1" ht="16.05" customHeight="1"/>
    <row r="214" s="402" customFormat="1" ht="16.05" customHeight="1"/>
    <row r="215" s="402" customFormat="1" ht="16.05" customHeight="1"/>
    <row r="216" s="402" customFormat="1" ht="16.05" customHeight="1"/>
    <row r="217" s="402" customFormat="1" ht="16.05" customHeight="1"/>
    <row r="218" s="402" customFormat="1" ht="16.05" customHeight="1"/>
    <row r="219" s="402" customFormat="1" ht="16.05" customHeight="1"/>
    <row r="220" s="402" customFormat="1" ht="16.05" customHeight="1"/>
    <row r="221" s="402" customFormat="1" ht="16.05" customHeight="1"/>
    <row r="222" s="402" customFormat="1" ht="16.05" customHeight="1"/>
    <row r="223" s="402" customFormat="1" ht="16.05" customHeight="1"/>
    <row r="224" s="402" customFormat="1" ht="16.05" customHeight="1"/>
    <row r="225" s="402" customFormat="1" ht="16.05" customHeight="1"/>
    <row r="226" s="402" customFormat="1" ht="16.05" customHeight="1"/>
    <row r="227" s="402" customFormat="1" ht="16.05" customHeight="1"/>
    <row r="228" s="402" customFormat="1" ht="16.05" customHeight="1"/>
    <row r="229" s="402" customFormat="1" ht="16.05" customHeight="1"/>
    <row r="230" s="402" customFormat="1" ht="16.05" customHeight="1"/>
    <row r="231" s="402" customFormat="1" ht="16.05" customHeight="1"/>
    <row r="232" s="402" customFormat="1" ht="16.05" customHeight="1"/>
    <row r="233" s="402" customFormat="1" ht="16.05" customHeight="1"/>
    <row r="234" s="402" customFormat="1" ht="16.05" customHeight="1"/>
    <row r="235" s="402" customFormat="1" ht="16.05" customHeight="1"/>
    <row r="236" s="402" customFormat="1" ht="16.05" customHeight="1"/>
    <row r="237" s="402" customFormat="1" ht="16.05" customHeight="1"/>
    <row r="238" s="402" customFormat="1" ht="16.05" customHeight="1"/>
    <row r="239" s="402" customFormat="1" ht="16.05" customHeight="1"/>
    <row r="240" s="402" customFormat="1" ht="16.05" customHeight="1"/>
    <row r="241" s="402" customFormat="1" ht="16.05" customHeight="1"/>
    <row r="242" s="402" customFormat="1" ht="16.05" customHeight="1"/>
    <row r="243" s="402" customFormat="1" ht="16.05" customHeight="1"/>
    <row r="244" s="402" customFormat="1" ht="16.05" customHeight="1"/>
    <row r="245" s="402" customFormat="1" ht="16.05" customHeight="1"/>
    <row r="246" s="402" customFormat="1" ht="16.05" customHeight="1"/>
    <row r="247" s="402" customFormat="1" ht="16.05" customHeight="1"/>
    <row r="248" s="402" customFormat="1" ht="16.05" customHeight="1"/>
    <row r="249" s="402" customFormat="1" ht="16.05" customHeight="1"/>
    <row r="250" s="402" customFormat="1" ht="16.05" customHeight="1"/>
    <row r="251" s="402" customFormat="1" ht="16.05" customHeight="1"/>
    <row r="252" s="402" customFormat="1" ht="16.05" customHeight="1"/>
    <row r="253" s="402" customFormat="1" ht="16.05" customHeight="1"/>
    <row r="254" s="402" customFormat="1" ht="16.05" customHeight="1"/>
    <row r="255" s="402" customFormat="1" ht="16.05" customHeight="1"/>
    <row r="256" s="402" customFormat="1" ht="16.05" customHeight="1"/>
    <row r="257" s="402" customFormat="1" ht="16.05" customHeight="1"/>
    <row r="258" s="402" customFormat="1" ht="16.05" customHeight="1"/>
    <row r="259" s="402" customFormat="1" ht="16.05" customHeight="1"/>
    <row r="260" s="402" customFormat="1" ht="16.05" customHeight="1"/>
    <row r="261" s="402" customFormat="1" ht="16.05" customHeight="1"/>
    <row r="262" s="402" customFormat="1" ht="16.05" customHeight="1"/>
    <row r="263" s="402" customFormat="1" ht="16.05" customHeight="1"/>
    <row r="264" s="402" customFormat="1" ht="16.05" customHeight="1"/>
    <row r="265" s="402" customFormat="1" ht="16.05" customHeight="1"/>
    <row r="266" s="402" customFormat="1" ht="16.05" customHeight="1"/>
    <row r="267" s="402" customFormat="1" ht="16.05" customHeight="1"/>
    <row r="268" s="402" customFormat="1" ht="16.05" customHeight="1"/>
    <row r="269" s="402" customFormat="1" ht="16.05" customHeight="1"/>
    <row r="270" s="402" customFormat="1" ht="16.05" customHeight="1"/>
    <row r="271" s="402" customFormat="1" ht="16.05" customHeight="1"/>
    <row r="272" s="402" customFormat="1" ht="16.05" customHeight="1"/>
    <row r="273" s="402" customFormat="1" ht="16.05" customHeight="1"/>
    <row r="274" s="402" customFormat="1" ht="16.05" customHeight="1"/>
    <row r="275" s="402" customFormat="1" ht="16.05" customHeight="1"/>
    <row r="276" s="402" customFormat="1" ht="16.05" customHeight="1"/>
    <row r="277" s="402" customFormat="1" ht="16.05" customHeight="1"/>
    <row r="278" s="402" customFormat="1" ht="16.05" customHeight="1"/>
    <row r="279" s="402" customFormat="1" ht="16.05" customHeight="1"/>
    <row r="280" s="402" customFormat="1" ht="16.05" customHeight="1"/>
    <row r="281" s="402" customFormat="1" ht="16.05" customHeight="1"/>
    <row r="282" s="402" customFormat="1" ht="16.05" customHeight="1"/>
    <row r="283" s="402" customFormat="1" ht="16.05" customHeight="1"/>
    <row r="284" s="402" customFormat="1" ht="16.05" customHeight="1"/>
    <row r="285" s="402" customFormat="1" ht="16.05" customHeight="1"/>
    <row r="286" s="402" customFormat="1" ht="16.05" customHeight="1"/>
    <row r="287" s="402" customFormat="1" ht="16.05" customHeight="1"/>
    <row r="288" s="402" customFormat="1" ht="16.05" customHeight="1"/>
    <row r="289" s="402" customFormat="1" ht="16.05" customHeight="1"/>
    <row r="290" s="402" customFormat="1" ht="16.05" customHeight="1"/>
    <row r="291" s="402" customFormat="1" ht="16.05" customHeight="1"/>
    <row r="292" s="402" customFormat="1" ht="16.05" customHeight="1"/>
    <row r="293" s="402" customFormat="1" ht="16.05" customHeight="1"/>
    <row r="294" s="402" customFormat="1" ht="16.05" customHeight="1"/>
    <row r="295" s="402" customFormat="1" ht="16.05" customHeight="1"/>
    <row r="296" s="402" customFormat="1" ht="16.05" customHeight="1"/>
    <row r="297" s="402" customFormat="1" ht="16.05" customHeight="1"/>
    <row r="298" s="402" customFormat="1" ht="16.05" customHeight="1"/>
    <row r="299" s="402" customFormat="1" ht="16.05" customHeight="1"/>
    <row r="300" s="402" customFormat="1" ht="16.05" customHeight="1"/>
    <row r="301" s="402" customFormat="1" ht="16.05" customHeight="1"/>
    <row r="302" s="402" customFormat="1" ht="16.05" customHeight="1"/>
    <row r="303" s="402" customFormat="1" ht="16.05" customHeight="1"/>
    <row r="304" s="402" customFormat="1" ht="16.05" customHeight="1"/>
    <row r="305" s="402" customFormat="1" ht="16.05" customHeight="1"/>
    <row r="306" s="402" customFormat="1" ht="16.05" customHeight="1"/>
    <row r="307" s="402" customFormat="1" ht="16.05" customHeight="1"/>
    <row r="308" s="402" customFormat="1" ht="16.05" customHeight="1"/>
    <row r="309" s="402" customFormat="1" ht="16.05" customHeight="1"/>
    <row r="310" s="402" customFormat="1" ht="16.05" customHeight="1"/>
    <row r="311" s="402" customFormat="1" ht="16.05" customHeight="1"/>
    <row r="312" s="402" customFormat="1" ht="16.05" customHeight="1"/>
    <row r="313" s="402" customFormat="1" ht="16.05" customHeight="1"/>
    <row r="314" s="402" customFormat="1" ht="16.05" customHeight="1"/>
    <row r="315" s="402" customFormat="1" ht="16.05" customHeight="1"/>
    <row r="316" s="402" customFormat="1" ht="16.05" customHeight="1"/>
    <row r="317" s="402" customFormat="1" ht="16.05" customHeight="1"/>
    <row r="318" s="402" customFormat="1" ht="16.05" customHeight="1"/>
    <row r="319" s="402" customFormat="1" ht="16.05" customHeight="1"/>
    <row r="320" s="402" customFormat="1" ht="16.05" customHeight="1"/>
    <row r="321" s="402" customFormat="1" ht="16.05" customHeight="1"/>
    <row r="322" s="402" customFormat="1" ht="16.05" customHeight="1"/>
    <row r="323" s="402" customFormat="1" ht="16.05" customHeight="1"/>
    <row r="324" s="402" customFormat="1" ht="16.05" customHeight="1"/>
    <row r="325" s="402" customFormat="1" ht="16.05" customHeight="1"/>
    <row r="326" s="402" customFormat="1" ht="16.05" customHeight="1"/>
    <row r="327" s="402" customFormat="1" ht="16.05" customHeight="1"/>
    <row r="328" s="402" customFormat="1" ht="16.05" customHeight="1"/>
    <row r="329" s="402" customFormat="1" ht="16.05" customHeight="1"/>
    <row r="330" s="402" customFormat="1" ht="16.05" customHeight="1"/>
    <row r="331" s="402" customFormat="1" ht="16.05" customHeight="1"/>
    <row r="332" s="402" customFormat="1" ht="16.05" customHeight="1"/>
    <row r="333" s="402" customFormat="1" ht="16.05" customHeight="1"/>
    <row r="334" s="402" customFormat="1" ht="16.05" customHeight="1"/>
    <row r="335" s="402" customFormat="1" ht="16.05" customHeight="1"/>
    <row r="336" s="402" customFormat="1" ht="16.05" customHeight="1"/>
    <row r="337" s="402" customFormat="1" ht="16.05" customHeight="1"/>
    <row r="338" s="402" customFormat="1" ht="16.05" customHeight="1"/>
    <row r="339" s="402" customFormat="1" ht="16.05" customHeight="1"/>
    <row r="340" s="402" customFormat="1" ht="16.05" customHeight="1"/>
    <row r="341" s="402" customFormat="1" ht="16.05" customHeight="1"/>
    <row r="342" s="402" customFormat="1" ht="16.05" customHeight="1"/>
    <row r="343" s="402" customFormat="1" ht="16.05" customHeight="1"/>
    <row r="344" s="402" customFormat="1" ht="16.05" customHeight="1"/>
    <row r="345" s="402" customFormat="1" ht="16.05" customHeight="1"/>
    <row r="346" s="402" customFormat="1" ht="16.05" customHeight="1"/>
    <row r="347" s="402" customFormat="1" ht="16.05" customHeight="1"/>
    <row r="348" s="402" customFormat="1" ht="16.05" customHeight="1"/>
    <row r="349" s="402" customFormat="1" ht="16.05" customHeight="1"/>
    <row r="350" s="402" customFormat="1" ht="16.05" customHeight="1"/>
    <row r="351" s="402" customFormat="1" ht="16.05" customHeight="1"/>
    <row r="352" s="402" customFormat="1" ht="16.05" customHeight="1"/>
    <row r="353" s="402" customFormat="1" ht="16.05" customHeight="1"/>
    <row r="354" s="402" customFormat="1" ht="16.05" customHeight="1"/>
    <row r="355" s="402" customFormat="1" ht="16.05" customHeight="1"/>
    <row r="356" s="402" customFormat="1" ht="16.05" customHeight="1"/>
    <row r="357" s="402" customFormat="1" ht="16.05" customHeight="1"/>
    <row r="358" s="402" customFormat="1" ht="16.05" customHeight="1"/>
    <row r="359" s="402" customFormat="1" ht="16.05" customHeight="1"/>
    <row r="360" s="402" customFormat="1" ht="16.05" customHeight="1"/>
    <row r="361" s="402" customFormat="1" ht="16.05" customHeight="1"/>
    <row r="362" s="402" customFormat="1" ht="16.05" customHeight="1"/>
    <row r="363" s="402" customFormat="1" ht="16.05" customHeight="1"/>
    <row r="364" s="402" customFormat="1" ht="16.05" customHeight="1"/>
    <row r="365" s="402" customFormat="1" ht="16.05" customHeight="1"/>
    <row r="366" s="402" customFormat="1" ht="16.05" customHeight="1"/>
    <row r="367" s="402" customFormat="1" ht="16.05" customHeight="1"/>
    <row r="368" s="402" customFormat="1" ht="16.05" customHeight="1"/>
    <row r="369" s="402" customFormat="1" ht="16.05" customHeight="1"/>
    <row r="370" s="402" customFormat="1" ht="16.05" customHeight="1"/>
    <row r="371" s="402" customFormat="1" ht="16.05" customHeight="1"/>
    <row r="372" s="402" customFormat="1" ht="16.05" customHeight="1"/>
    <row r="373" s="402" customFormat="1" ht="16.05" customHeight="1"/>
    <row r="374" s="402" customFormat="1" ht="16.05" customHeight="1"/>
    <row r="375" s="402" customFormat="1" ht="16.05" customHeight="1"/>
    <row r="376" s="402" customFormat="1" ht="16.05" customHeight="1"/>
    <row r="377" s="402" customFormat="1" ht="16.05" customHeight="1"/>
    <row r="378" s="402" customFormat="1" ht="16.05" customHeight="1"/>
    <row r="379" s="402" customFormat="1" ht="16.05" customHeight="1"/>
    <row r="380" s="402" customFormat="1" ht="16.05" customHeight="1"/>
    <row r="381" s="402" customFormat="1" ht="16.05" customHeight="1"/>
    <row r="382" s="402" customFormat="1" ht="16.05" customHeight="1"/>
    <row r="383" s="402" customFormat="1" ht="16.05" customHeight="1"/>
    <row r="384" s="402" customFormat="1" ht="16.05" customHeight="1"/>
    <row r="385" s="402" customFormat="1" ht="16.05" customHeight="1"/>
    <row r="386" s="402" customFormat="1" ht="16.05" customHeight="1"/>
    <row r="387" s="402" customFormat="1" ht="16.05" customHeight="1"/>
    <row r="388" s="402" customFormat="1" ht="16.05" customHeight="1"/>
    <row r="389" s="402" customFormat="1" ht="16.05" customHeight="1"/>
    <row r="390" s="402" customFormat="1" ht="16.05" customHeight="1"/>
    <row r="391" s="402" customFormat="1" ht="16.05" customHeight="1"/>
    <row r="392" s="402" customFormat="1" ht="16.05" customHeight="1"/>
    <row r="393" s="402" customFormat="1" ht="16.05" customHeight="1"/>
    <row r="394" s="402" customFormat="1" ht="16.05" customHeight="1"/>
    <row r="395" s="402" customFormat="1" ht="16.05" customHeight="1"/>
    <row r="396" s="402" customFormat="1" ht="16.05" customHeight="1"/>
    <row r="397" s="402" customFormat="1" ht="16.05" customHeight="1"/>
    <row r="398" s="402" customFormat="1" ht="16.05" customHeight="1"/>
    <row r="399" s="402" customFormat="1" ht="16.05" customHeight="1"/>
    <row r="400" s="402" customFormat="1" ht="16.05" customHeight="1"/>
    <row r="401" s="402" customFormat="1" ht="16.05" customHeight="1"/>
    <row r="402" s="402" customFormat="1" ht="16.05" customHeight="1"/>
    <row r="403" s="402" customFormat="1" ht="16.05" customHeight="1"/>
    <row r="404" s="402" customFormat="1" ht="16.05" customHeight="1"/>
    <row r="405" s="402" customFormat="1" ht="16.05" customHeight="1"/>
    <row r="406" s="402" customFormat="1" ht="16.05" customHeight="1"/>
    <row r="407" s="402" customFormat="1" ht="16.05" customHeight="1"/>
    <row r="408" s="402" customFormat="1" ht="16.05" customHeight="1"/>
    <row r="409" s="402" customFormat="1" ht="16.05" customHeight="1"/>
    <row r="410" s="402" customFormat="1" ht="16.05" customHeight="1"/>
    <row r="411" s="402" customFormat="1" ht="16.05" customHeight="1"/>
    <row r="412" s="402" customFormat="1" ht="16.05" customHeight="1"/>
    <row r="413" s="402" customFormat="1" ht="16.05" customHeight="1"/>
    <row r="414" s="402" customFormat="1" ht="16.05" customHeight="1"/>
    <row r="415" s="402" customFormat="1" ht="16.05" customHeight="1"/>
    <row r="416" s="402" customFormat="1" ht="16.05" customHeight="1"/>
    <row r="417" s="402" customFormat="1" ht="16.05" customHeight="1"/>
    <row r="418" s="402" customFormat="1" ht="16.05" customHeight="1"/>
    <row r="419" s="402" customFormat="1" ht="16.05" customHeight="1"/>
    <row r="420" s="402" customFormat="1" ht="16.05" customHeight="1"/>
    <row r="421" s="402" customFormat="1" ht="16.05" customHeight="1"/>
    <row r="422" s="402" customFormat="1" ht="16.05" customHeight="1"/>
    <row r="423" s="402" customFormat="1" ht="16.05" customHeight="1"/>
    <row r="424" s="402" customFormat="1" ht="16.05" customHeight="1"/>
    <row r="425" s="402" customFormat="1" ht="16.05" customHeight="1"/>
    <row r="426" s="402" customFormat="1" ht="16.05" customHeight="1"/>
    <row r="427" s="402" customFormat="1" ht="16.05" customHeight="1"/>
    <row r="428" s="402" customFormat="1" ht="16.05" customHeight="1"/>
    <row r="429" s="402" customFormat="1" ht="16.05" customHeight="1"/>
    <row r="430" s="402" customFormat="1" ht="16.05" customHeight="1"/>
    <row r="431" s="402" customFormat="1" ht="16.05" customHeight="1"/>
    <row r="432" s="402" customFormat="1" ht="16.05" customHeight="1"/>
    <row r="433" s="402" customFormat="1" ht="16.05" customHeight="1"/>
    <row r="434" s="402" customFormat="1" ht="16.05" customHeight="1"/>
    <row r="435" s="402" customFormat="1" ht="16.05" customHeight="1"/>
    <row r="436" s="402" customFormat="1" ht="16.05" customHeight="1"/>
    <row r="437" s="402" customFormat="1" ht="16.05" customHeight="1"/>
    <row r="438" s="402" customFormat="1" ht="16.05" customHeight="1"/>
    <row r="439" s="402" customFormat="1" ht="16.05" customHeight="1"/>
    <row r="440" s="402" customFormat="1" ht="16.05" customHeight="1"/>
    <row r="441" s="402" customFormat="1" ht="16.05" customHeight="1"/>
    <row r="442" s="402" customFormat="1" ht="16.05" customHeight="1"/>
    <row r="443" s="402" customFormat="1" ht="16.05" customHeight="1"/>
    <row r="444" s="402" customFormat="1" ht="16.05" customHeight="1"/>
    <row r="445" s="402" customFormat="1" ht="16.05" customHeight="1"/>
    <row r="446" s="402" customFormat="1" ht="16.05" customHeight="1"/>
    <row r="447" s="402" customFormat="1" ht="16.05" customHeight="1"/>
    <row r="448" s="402" customFormat="1" ht="16.05" customHeight="1"/>
    <row r="449" s="402" customFormat="1" ht="16.05" customHeight="1"/>
    <row r="450" s="402" customFormat="1" ht="16.05" customHeight="1"/>
    <row r="451" s="402" customFormat="1" ht="16.05" customHeight="1"/>
    <row r="452" s="402" customFormat="1" ht="16.05" customHeight="1"/>
    <row r="453" s="402" customFormat="1" ht="16.05" customHeight="1"/>
    <row r="454" s="402" customFormat="1" ht="16.05" customHeight="1"/>
    <row r="455" s="402" customFormat="1" ht="16.05" customHeight="1"/>
    <row r="456" s="402" customFormat="1" ht="16.05" customHeight="1"/>
    <row r="457" s="402" customFormat="1" ht="16.05" customHeight="1"/>
    <row r="458" s="402" customFormat="1" ht="16.05" customHeight="1"/>
    <row r="459" s="402" customFormat="1" ht="16.05" customHeight="1"/>
    <row r="460" s="402" customFormat="1" ht="16.05" customHeight="1"/>
    <row r="461" s="402" customFormat="1" ht="16.05" customHeight="1"/>
    <row r="462" s="402" customFormat="1" ht="16.05" customHeight="1"/>
    <row r="463" s="402" customFormat="1" ht="16.05" customHeight="1"/>
    <row r="464" s="402" customFormat="1" ht="16.05" customHeight="1"/>
    <row r="465" s="402" customFormat="1" ht="16.05" customHeight="1"/>
    <row r="466" s="402" customFormat="1" ht="16.05" customHeight="1"/>
    <row r="467" s="402" customFormat="1" ht="16.05" customHeight="1"/>
    <row r="468" s="402" customFormat="1" ht="16.05" customHeight="1"/>
    <row r="469" s="402" customFormat="1" ht="16.05" customHeight="1"/>
    <row r="470" s="402" customFormat="1" ht="16.05" customHeight="1"/>
    <row r="471" s="402" customFormat="1" ht="16.05" customHeight="1"/>
    <row r="472" s="402" customFormat="1" ht="16.05" customHeight="1"/>
    <row r="473" s="402" customFormat="1" ht="16.05" customHeight="1"/>
    <row r="474" s="402" customFormat="1" ht="16.05" customHeight="1"/>
    <row r="475" s="402" customFormat="1" ht="16.05" customHeight="1"/>
    <row r="476" s="402" customFormat="1" ht="16.05" customHeight="1"/>
    <row r="477" s="402" customFormat="1" ht="16.05" customHeight="1"/>
    <row r="478" s="402" customFormat="1" ht="16.05" customHeight="1"/>
    <row r="479" s="402" customFormat="1" ht="16.05" customHeight="1"/>
    <row r="480" s="402" customFormat="1" ht="16.05" customHeight="1"/>
    <row r="481" s="402" customFormat="1" ht="16.05" customHeight="1"/>
    <row r="482" s="402" customFormat="1" ht="16.05" customHeight="1"/>
    <row r="483" s="402" customFormat="1" ht="16.05" customHeight="1"/>
    <row r="484" s="402" customFormat="1" ht="16.05" customHeight="1"/>
    <row r="485" s="402" customFormat="1" ht="16.05" customHeight="1"/>
    <row r="486" s="402" customFormat="1" ht="16.05" customHeight="1"/>
    <row r="487" s="402" customFormat="1" ht="16.05" customHeight="1"/>
    <row r="488" s="402" customFormat="1" ht="16.05" customHeight="1"/>
    <row r="489" s="402" customFormat="1" ht="16.05" customHeight="1"/>
    <row r="490" s="402" customFormat="1" ht="16.05" customHeight="1"/>
    <row r="491" s="402" customFormat="1" ht="16.05" customHeight="1"/>
    <row r="492" s="402" customFormat="1" ht="16.05" customHeight="1"/>
    <row r="493" s="402" customFormat="1" ht="16.05" customHeight="1"/>
    <row r="494" s="402" customFormat="1" ht="16.05" customHeight="1"/>
    <row r="495" s="402" customFormat="1" ht="16.05" customHeight="1"/>
    <row r="496" s="402" customFormat="1" ht="16.05" customHeight="1"/>
    <row r="497" s="402" customFormat="1" ht="16.05" customHeight="1"/>
    <row r="498" s="402" customFormat="1" ht="16.05" customHeight="1"/>
    <row r="499" s="402" customFormat="1" ht="16.05" customHeight="1"/>
    <row r="500" s="402" customFormat="1" ht="16.05" customHeight="1"/>
    <row r="501" s="402" customFormat="1" ht="16.05" customHeight="1"/>
    <row r="502" s="402" customFormat="1" ht="16.05" customHeight="1"/>
    <row r="503" s="402" customFormat="1" ht="16.05" customHeight="1"/>
    <row r="504" s="402" customFormat="1" ht="16.05" customHeight="1"/>
    <row r="505" s="402" customFormat="1" ht="16.05" customHeight="1"/>
    <row r="506" s="402" customFormat="1" ht="16.05" customHeight="1"/>
    <row r="507" s="402" customFormat="1" ht="16.05" customHeight="1"/>
    <row r="508" s="402" customFormat="1" ht="16.05" customHeight="1"/>
    <row r="509" s="402" customFormat="1" ht="16.05" customHeight="1"/>
    <row r="510" s="402" customFormat="1" ht="16.05" customHeight="1"/>
    <row r="511" s="402" customFormat="1" ht="16.05" customHeight="1"/>
    <row r="512" s="402" customFormat="1" ht="16.05" customHeight="1"/>
    <row r="513" s="402" customFormat="1" ht="16.05" customHeight="1"/>
    <row r="514" s="402" customFormat="1" ht="16.05" customHeight="1"/>
    <row r="515" s="402" customFormat="1" ht="16.05" customHeight="1"/>
    <row r="516" s="402" customFormat="1" ht="16.05" customHeight="1"/>
    <row r="517" s="402" customFormat="1" ht="16.05" customHeight="1"/>
    <row r="518" s="402" customFormat="1" ht="16.05" customHeight="1"/>
    <row r="519" s="402" customFormat="1" ht="16.05" customHeight="1"/>
    <row r="520" s="402" customFormat="1" ht="16.05" customHeight="1"/>
    <row r="521" s="402" customFormat="1" ht="16.05" customHeight="1"/>
    <row r="522" s="402" customFormat="1" ht="16.05" customHeight="1"/>
    <row r="523" s="402" customFormat="1" ht="16.05" customHeight="1"/>
    <row r="524" s="402" customFormat="1" ht="16.05" customHeight="1"/>
    <row r="525" s="402" customFormat="1" ht="16.05" customHeight="1"/>
    <row r="526" s="402" customFormat="1" ht="16.05" customHeight="1"/>
    <row r="527" s="402" customFormat="1" ht="16.05" customHeight="1"/>
    <row r="528" s="402" customFormat="1" ht="16.05" customHeight="1"/>
    <row r="529" s="402" customFormat="1" ht="16.05" customHeight="1"/>
    <row r="530" s="402" customFormat="1" ht="16.05" customHeight="1"/>
    <row r="531" s="402" customFormat="1" ht="16.05" customHeight="1"/>
    <row r="532" s="402" customFormat="1" ht="16.05" customHeight="1"/>
    <row r="533" s="402" customFormat="1" ht="16.05" customHeight="1"/>
    <row r="534" s="402" customFormat="1" ht="16.05" customHeight="1"/>
    <row r="535" s="402" customFormat="1" ht="16.05" customHeight="1"/>
    <row r="536" s="402" customFormat="1" ht="16.05" customHeight="1"/>
    <row r="537" s="402" customFormat="1" ht="16.05" customHeight="1"/>
    <row r="538" s="402" customFormat="1" ht="16.05" customHeight="1"/>
    <row r="539" s="402" customFormat="1" ht="16.05" customHeight="1"/>
    <row r="540" s="402" customFormat="1" ht="16.05" customHeight="1"/>
    <row r="541" s="402" customFormat="1" ht="16.05" customHeight="1"/>
    <row r="542" s="402" customFormat="1" ht="16.05" customHeight="1"/>
    <row r="543" s="402" customFormat="1" ht="16.05" customHeight="1"/>
    <row r="544" s="402" customFormat="1" ht="16.05" customHeight="1"/>
    <row r="545" s="402" customFormat="1" ht="16.05" customHeight="1"/>
    <row r="546" s="402" customFormat="1" ht="16.05" customHeight="1"/>
    <row r="547" s="402" customFormat="1" ht="16.05" customHeight="1"/>
    <row r="548" s="402" customFormat="1" ht="16.05" customHeight="1"/>
    <row r="549" s="402" customFormat="1" ht="16.05" customHeight="1"/>
    <row r="550" s="402" customFormat="1" ht="16.05" customHeight="1"/>
    <row r="551" s="402" customFormat="1" ht="16.05" customHeight="1"/>
    <row r="552" s="402" customFormat="1" ht="16.05" customHeight="1"/>
    <row r="553" s="402" customFormat="1" ht="16.05" customHeight="1"/>
    <row r="554" s="402" customFormat="1" ht="16.05" customHeight="1"/>
    <row r="555" s="402" customFormat="1" ht="16.05" customHeight="1"/>
    <row r="556" s="402" customFormat="1" ht="16.05" customHeight="1"/>
    <row r="557" s="402" customFormat="1" ht="16.05" customHeight="1"/>
    <row r="558" s="402" customFormat="1" ht="16.05" customHeight="1"/>
    <row r="559" s="402" customFormat="1" ht="16.05" customHeight="1"/>
    <row r="560" s="402" customFormat="1" ht="16.05" customHeight="1"/>
    <row r="561" s="402" customFormat="1" ht="16.05" customHeight="1"/>
    <row r="562" s="402" customFormat="1" ht="16.05" customHeight="1"/>
    <row r="563" s="402" customFormat="1" ht="16.05" customHeight="1"/>
    <row r="564" s="402" customFormat="1" ht="16.05" customHeight="1"/>
    <row r="565" s="402" customFormat="1" ht="16.05" customHeight="1"/>
    <row r="566" s="402" customFormat="1" ht="16.05" customHeight="1"/>
    <row r="567" s="402" customFormat="1" ht="16.05" customHeight="1"/>
    <row r="568" s="402" customFormat="1" ht="16.05" customHeight="1"/>
    <row r="569" s="402" customFormat="1" ht="16.05" customHeight="1"/>
    <row r="570" s="402" customFormat="1" ht="16.05" customHeight="1"/>
    <row r="571" s="402" customFormat="1" ht="16.05" customHeight="1"/>
    <row r="572" s="402" customFormat="1" ht="16.05" customHeight="1"/>
    <row r="573" s="402" customFormat="1" ht="16.05" customHeight="1"/>
    <row r="574" s="402" customFormat="1" ht="16.05" customHeight="1"/>
    <row r="575" s="402" customFormat="1" ht="16.05" customHeight="1"/>
    <row r="576" s="402" customFormat="1" ht="16.05" customHeight="1"/>
    <row r="577" s="402" customFormat="1" ht="16.05" customHeight="1"/>
    <row r="578" s="402" customFormat="1" ht="16.05" customHeight="1"/>
    <row r="579" s="402" customFormat="1" ht="16.05" customHeight="1"/>
    <row r="580" s="402" customFormat="1" ht="16.05" customHeight="1"/>
    <row r="581" s="402" customFormat="1" ht="16.05" customHeight="1"/>
    <row r="582" s="402" customFormat="1" ht="16.05" customHeight="1"/>
    <row r="583" s="402" customFormat="1" ht="16.05" customHeight="1"/>
    <row r="584" s="402" customFormat="1" ht="16.05" customHeight="1"/>
    <row r="585" s="402" customFormat="1" ht="16.05" customHeight="1"/>
    <row r="586" s="402" customFormat="1" ht="16.05" customHeight="1"/>
    <row r="587" s="402" customFormat="1" ht="16.05" customHeight="1"/>
    <row r="588" s="402" customFormat="1" ht="16.05" customHeight="1"/>
    <row r="589" s="402" customFormat="1" ht="16.05" customHeight="1"/>
    <row r="590" s="402" customFormat="1" ht="16.05" customHeight="1"/>
    <row r="591" s="402" customFormat="1" ht="16.05" customHeight="1"/>
    <row r="592" s="402" customFormat="1" ht="16.05" customHeight="1"/>
    <row r="593" s="402" customFormat="1" ht="16.05" customHeight="1"/>
    <row r="594" s="402" customFormat="1" ht="16.05" customHeight="1"/>
    <row r="595" s="402" customFormat="1" ht="16.05" customHeight="1"/>
    <row r="596" s="402" customFormat="1" ht="16.05" customHeight="1"/>
    <row r="597" s="402" customFormat="1" ht="16.05" customHeight="1"/>
    <row r="598" s="402" customFormat="1" ht="16.05" customHeight="1"/>
    <row r="599" s="402" customFormat="1" ht="16.05" customHeight="1"/>
    <row r="600" s="402" customFormat="1" ht="16.05" customHeight="1"/>
    <row r="601" s="402" customFormat="1" ht="16.05" customHeight="1"/>
    <row r="602" s="402" customFormat="1" ht="16.05" customHeight="1"/>
    <row r="603" s="402" customFormat="1" ht="16.05" customHeight="1"/>
    <row r="604" s="402" customFormat="1" ht="16.05" customHeight="1"/>
    <row r="605" s="402" customFormat="1" ht="16.05" customHeight="1"/>
    <row r="606" s="402" customFormat="1" ht="16.05" customHeight="1"/>
    <row r="607" s="402" customFormat="1" ht="16.05" customHeight="1"/>
    <row r="608" s="402" customFormat="1" ht="16.05" customHeight="1"/>
    <row r="609" s="402" customFormat="1" ht="16.05" customHeight="1"/>
    <row r="610" s="402" customFormat="1" ht="16.05" customHeight="1"/>
    <row r="611" s="402" customFormat="1" ht="16.05" customHeight="1"/>
    <row r="612" s="402" customFormat="1" ht="16.05" customHeight="1"/>
    <row r="613" s="402" customFormat="1" ht="16.05" customHeight="1"/>
    <row r="614" s="402" customFormat="1" ht="16.05" customHeight="1"/>
    <row r="615" s="402" customFormat="1" ht="16.05" customHeight="1"/>
    <row r="616" s="402" customFormat="1" ht="16.05" customHeight="1"/>
    <row r="617" s="402" customFormat="1" ht="16.05" customHeight="1"/>
    <row r="618" s="402" customFormat="1" ht="16.05" customHeight="1"/>
    <row r="619" s="402" customFormat="1" ht="16.05" customHeight="1"/>
    <row r="620" s="402" customFormat="1" ht="16.05" customHeight="1"/>
    <row r="621" s="402" customFormat="1" ht="16.05" customHeight="1"/>
    <row r="622" s="402" customFormat="1" ht="16.05" customHeight="1"/>
    <row r="623" s="402" customFormat="1" ht="16.05" customHeight="1"/>
    <row r="624" s="402" customFormat="1" ht="16.05" customHeight="1"/>
    <row r="625" s="402" customFormat="1" ht="16.05" customHeight="1"/>
    <row r="626" s="402" customFormat="1" ht="16.05" customHeight="1"/>
    <row r="627" s="402" customFormat="1" ht="16.05" customHeight="1"/>
    <row r="628" s="402" customFormat="1" ht="16.05" customHeight="1"/>
    <row r="629" s="402" customFormat="1" ht="16.05" customHeight="1"/>
    <row r="630" s="402" customFormat="1" ht="16.05" customHeight="1"/>
    <row r="631" s="402" customFormat="1" ht="16.05" customHeight="1"/>
    <row r="632" s="402" customFormat="1" ht="16.05" customHeight="1"/>
    <row r="633" s="402" customFormat="1" ht="16.05" customHeight="1"/>
    <row r="634" s="402" customFormat="1" ht="16.05" customHeight="1"/>
    <row r="635" s="402" customFormat="1" ht="16.05" customHeight="1"/>
    <row r="636" s="402" customFormat="1" ht="16.05" customHeight="1"/>
    <row r="637" s="402" customFormat="1" ht="16.05" customHeight="1"/>
    <row r="638" s="402" customFormat="1" ht="16.05" customHeight="1"/>
    <row r="639" s="402" customFormat="1" ht="16.05" customHeight="1"/>
    <row r="640" s="402" customFormat="1" ht="16.05" customHeight="1"/>
    <row r="641" s="402" customFormat="1" ht="16.05" customHeight="1"/>
    <row r="642" s="402" customFormat="1" ht="16.05" customHeight="1"/>
    <row r="643" s="402" customFormat="1" ht="16.05" customHeight="1"/>
    <row r="644" s="402" customFormat="1" ht="16.05" customHeight="1"/>
    <row r="645" s="402" customFormat="1" ht="16.05" customHeight="1"/>
    <row r="646" s="402" customFormat="1" ht="16.05" customHeight="1"/>
    <row r="647" s="402" customFormat="1" ht="16.05" customHeight="1"/>
    <row r="648" s="402" customFormat="1" ht="16.05" customHeight="1"/>
    <row r="649" s="402" customFormat="1" ht="16.05" customHeight="1"/>
    <row r="650" s="402" customFormat="1" ht="16.05" customHeight="1"/>
    <row r="651" s="402" customFormat="1" ht="16.05" customHeight="1"/>
    <row r="652" s="402" customFormat="1" ht="16.05" customHeight="1"/>
    <row r="653" s="402" customFormat="1" ht="16.05" customHeight="1"/>
    <row r="654" s="402" customFormat="1" ht="16.05" customHeight="1"/>
    <row r="655" s="402" customFormat="1" ht="16.05" customHeight="1"/>
    <row r="656" s="402" customFormat="1" ht="16.05" customHeight="1"/>
    <row r="657" s="402" customFormat="1" ht="16.05" customHeight="1"/>
    <row r="658" s="402" customFormat="1" ht="16.05" customHeight="1"/>
    <row r="659" s="402" customFormat="1" ht="16.05" customHeight="1"/>
    <row r="660" s="402" customFormat="1" ht="16.05" customHeight="1"/>
    <row r="661" s="402" customFormat="1" ht="16.05" customHeight="1"/>
    <row r="662" s="402" customFormat="1" ht="16.05" customHeight="1"/>
    <row r="663" s="402" customFormat="1" ht="16.05" customHeight="1"/>
    <row r="664" s="402" customFormat="1" ht="16.05" customHeight="1"/>
    <row r="665" s="402" customFormat="1" ht="16.05" customHeight="1"/>
    <row r="666" s="402" customFormat="1" ht="16.05" customHeight="1"/>
    <row r="667" s="402" customFormat="1" ht="16.05" customHeight="1"/>
    <row r="668" s="402" customFormat="1" ht="16.05" customHeight="1"/>
    <row r="669" s="402" customFormat="1" ht="16.05" customHeight="1"/>
    <row r="670" s="402" customFormat="1" ht="16.05" customHeight="1"/>
    <row r="671" s="402" customFormat="1" ht="16.05" customHeight="1"/>
    <row r="672" s="402" customFormat="1" ht="16.05" customHeight="1"/>
    <row r="673" s="402" customFormat="1" ht="16.05" customHeight="1"/>
    <row r="674" s="402" customFormat="1" ht="16.05" customHeight="1"/>
    <row r="675" s="402" customFormat="1" ht="16.05" customHeight="1"/>
    <row r="676" s="402" customFormat="1" ht="16.05" customHeight="1"/>
    <row r="677" s="402" customFormat="1" ht="16.05" customHeight="1"/>
    <row r="678" s="402" customFormat="1" ht="16.05" customHeight="1"/>
    <row r="679" s="402" customFormat="1" ht="16.05" customHeight="1"/>
    <row r="680" s="402" customFormat="1" ht="16.05" customHeight="1"/>
    <row r="681" s="402" customFormat="1" ht="16.05" customHeight="1"/>
    <row r="682" s="402" customFormat="1" ht="16.05" customHeight="1"/>
    <row r="683" s="402" customFormat="1" ht="16.05" customHeight="1"/>
    <row r="684" s="402" customFormat="1" ht="16.05" customHeight="1"/>
    <row r="685" s="402" customFormat="1" ht="16.05" customHeight="1"/>
    <row r="686" s="402" customFormat="1" ht="16.05" customHeight="1"/>
    <row r="687" s="402" customFormat="1" ht="16.05" customHeight="1"/>
    <row r="688" s="402" customFormat="1" ht="16.05" customHeight="1"/>
    <row r="689" s="402" customFormat="1" ht="16.05" customHeight="1"/>
    <row r="690" s="402" customFormat="1" ht="16.05" customHeight="1"/>
    <row r="691" s="402" customFormat="1" ht="16.05" customHeight="1"/>
    <row r="692" s="402" customFormat="1" ht="16.05" customHeight="1"/>
    <row r="693" s="402" customFormat="1" ht="16.05" customHeight="1"/>
    <row r="694" s="402" customFormat="1" ht="16.05" customHeight="1"/>
    <row r="695" s="402" customFormat="1" ht="16.05" customHeight="1"/>
    <row r="696" s="402" customFormat="1" ht="16.05" customHeight="1"/>
    <row r="697" s="402" customFormat="1" ht="16.05" customHeight="1"/>
    <row r="698" s="402" customFormat="1" ht="16.05" customHeight="1"/>
    <row r="699" s="402" customFormat="1" ht="16.05" customHeight="1"/>
    <row r="700" s="402" customFormat="1" ht="16.05" customHeight="1"/>
    <row r="701" s="402" customFormat="1" ht="16.05" customHeight="1"/>
    <row r="702" s="402" customFormat="1" ht="16.05" customHeight="1"/>
    <row r="703" s="402" customFormat="1" ht="16.05" customHeight="1"/>
    <row r="704" s="402" customFormat="1" ht="16.05" customHeight="1"/>
    <row r="705" s="402" customFormat="1" ht="16.05" customHeight="1"/>
    <row r="706" s="402" customFormat="1" ht="16.05" customHeight="1"/>
    <row r="707" s="402" customFormat="1" ht="16.05" customHeight="1"/>
    <row r="708" s="402" customFormat="1" ht="16.05" customHeight="1"/>
    <row r="709" s="402" customFormat="1" ht="16.05" customHeight="1"/>
    <row r="710" s="402" customFormat="1" ht="16.05" customHeight="1"/>
    <row r="711" s="402" customFormat="1" ht="16.05" customHeight="1"/>
    <row r="712" s="402" customFormat="1" ht="16.05" customHeight="1"/>
    <row r="713" s="402" customFormat="1" ht="16.05" customHeight="1"/>
    <row r="714" s="402" customFormat="1" ht="16.05" customHeight="1"/>
    <row r="715" s="402" customFormat="1" ht="16.05" customHeight="1"/>
    <row r="716" s="402" customFormat="1" ht="16.05" customHeight="1"/>
    <row r="717" s="402" customFormat="1" ht="16.05" customHeight="1"/>
    <row r="718" s="402" customFormat="1" ht="16.05" customHeight="1"/>
    <row r="719" s="402" customFormat="1" ht="16.05" customHeight="1"/>
    <row r="720" s="402" customFormat="1" ht="16.05" customHeight="1"/>
    <row r="721" s="402" customFormat="1" ht="16.05" customHeight="1"/>
    <row r="722" s="402" customFormat="1" ht="16.05" customHeight="1"/>
    <row r="723" s="402" customFormat="1" ht="16.05" customHeight="1"/>
    <row r="724" s="402" customFormat="1" ht="16.05" customHeight="1"/>
    <row r="725" s="402" customFormat="1" ht="16.05" customHeight="1"/>
    <row r="726" s="402" customFormat="1" ht="16.05" customHeight="1"/>
    <row r="727" s="402" customFormat="1" ht="16.05" customHeight="1"/>
    <row r="728" s="402" customFormat="1" ht="16.05" customHeight="1"/>
    <row r="729" s="402" customFormat="1" ht="16.05" customHeight="1"/>
    <row r="730" s="402" customFormat="1" ht="16.05" customHeight="1"/>
    <row r="731" s="402" customFormat="1" ht="16.05" customHeight="1"/>
    <row r="732" s="402" customFormat="1" ht="16.05" customHeight="1"/>
    <row r="733" s="402" customFormat="1" ht="16.05" customHeight="1"/>
    <row r="734" s="402" customFormat="1" ht="16.05" customHeight="1"/>
    <row r="735" s="402" customFormat="1" ht="16.05" customHeight="1"/>
    <row r="736" s="402" customFormat="1" ht="16.05" customHeight="1"/>
    <row r="737" s="402" customFormat="1" ht="16.05" customHeight="1"/>
    <row r="738" s="402" customFormat="1" ht="16.05" customHeight="1"/>
    <row r="739" s="402" customFormat="1" ht="16.05" customHeight="1"/>
    <row r="740" s="402" customFormat="1" ht="16.05" customHeight="1"/>
    <row r="741" s="402" customFormat="1" ht="16.05" customHeight="1"/>
    <row r="742" s="402" customFormat="1" ht="16.05" customHeight="1"/>
    <row r="743" s="402" customFormat="1" ht="16.05" customHeight="1"/>
    <row r="744" s="402" customFormat="1" ht="16.05" customHeight="1"/>
    <row r="745" s="402" customFormat="1" ht="16.05" customHeight="1"/>
    <row r="746" s="402" customFormat="1" ht="16.05" customHeight="1"/>
    <row r="747" s="402" customFormat="1" ht="16.05" customHeight="1"/>
    <row r="748" s="402" customFormat="1" ht="16.05" customHeight="1"/>
    <row r="749" s="402" customFormat="1" ht="16.05" customHeight="1"/>
    <row r="750" s="402" customFormat="1" ht="16.05" customHeight="1"/>
    <row r="751" s="402" customFormat="1" ht="16.05" customHeight="1"/>
    <row r="752" s="402" customFormat="1" ht="16.05" customHeight="1"/>
    <row r="753" s="402" customFormat="1" ht="16.05" customHeight="1"/>
    <row r="754" s="402" customFormat="1" ht="16.05" customHeight="1"/>
    <row r="755" s="402" customFormat="1" ht="16.05" customHeight="1"/>
    <row r="756" s="402" customFormat="1" ht="16.05" customHeight="1"/>
    <row r="757" s="402" customFormat="1" ht="16.05" customHeight="1"/>
    <row r="758" s="402" customFormat="1" ht="16.05" customHeight="1"/>
    <row r="759" s="402" customFormat="1" ht="16.05" customHeight="1"/>
    <row r="760" s="402" customFormat="1" ht="16.05" customHeight="1"/>
    <row r="761" s="402" customFormat="1" ht="16.05" customHeight="1"/>
    <row r="762" s="402" customFormat="1" ht="16.05" customHeight="1"/>
    <row r="763" s="402" customFormat="1" ht="16.05" customHeight="1"/>
    <row r="764" s="402" customFormat="1" ht="16.05" customHeight="1"/>
    <row r="765" s="402" customFormat="1" ht="16.05" customHeight="1"/>
    <row r="766" s="402" customFormat="1" ht="16.05" customHeight="1"/>
    <row r="767" s="402" customFormat="1" ht="16.05" customHeight="1"/>
    <row r="768" s="402" customFormat="1" ht="16.05" customHeight="1"/>
    <row r="769" s="402" customFormat="1" ht="16.05" customHeight="1"/>
    <row r="770" s="402" customFormat="1" ht="16.05" customHeight="1"/>
    <row r="771" s="402" customFormat="1" ht="16.05" customHeight="1"/>
    <row r="772" s="402" customFormat="1" ht="16.05" customHeight="1"/>
    <row r="773" s="402" customFormat="1" ht="16.05" customHeight="1"/>
    <row r="774" s="402" customFormat="1" ht="16.05" customHeight="1"/>
    <row r="775" s="402" customFormat="1" ht="16.05" customHeight="1"/>
    <row r="776" s="402" customFormat="1" ht="16.05" customHeight="1"/>
    <row r="777" s="402" customFormat="1" ht="16.05" customHeight="1"/>
    <row r="778" s="402" customFormat="1" ht="16.05" customHeight="1"/>
    <row r="779" s="402" customFormat="1" ht="16.05" customHeight="1"/>
    <row r="780" s="402" customFormat="1" ht="16.05" customHeight="1"/>
    <row r="781" s="402" customFormat="1" ht="16.05" customHeight="1"/>
    <row r="782" s="402" customFormat="1" ht="16.05" customHeight="1"/>
    <row r="783" s="402" customFormat="1" ht="16.05" customHeight="1"/>
    <row r="784" s="402" customFormat="1" ht="16.05" customHeight="1"/>
    <row r="785" s="402" customFormat="1" ht="16.05" customHeight="1"/>
    <row r="786" s="402" customFormat="1" ht="16.05" customHeight="1"/>
    <row r="787" s="402" customFormat="1" ht="16.05" customHeight="1"/>
    <row r="788" s="402" customFormat="1" ht="16.05" customHeight="1"/>
    <row r="789" s="402" customFormat="1" ht="16.05" customHeight="1"/>
    <row r="790" s="402" customFormat="1" ht="16.05" customHeight="1"/>
    <row r="791" s="402" customFormat="1" ht="16.05" customHeight="1"/>
    <row r="792" s="402" customFormat="1" ht="16.05" customHeight="1"/>
    <row r="793" s="402" customFormat="1" ht="16.05" customHeight="1"/>
    <row r="794" s="402" customFormat="1" ht="16.05" customHeight="1"/>
    <row r="795" s="402" customFormat="1" ht="16.05" customHeight="1"/>
    <row r="796" s="402" customFormat="1" ht="16.05" customHeight="1"/>
    <row r="797" s="402" customFormat="1" ht="16.05" customHeight="1"/>
    <row r="798" s="402" customFormat="1" ht="16.05" customHeight="1"/>
    <row r="799" s="402" customFormat="1" ht="16.05" customHeight="1"/>
    <row r="800" s="402" customFormat="1" ht="16.05" customHeight="1"/>
    <row r="801" s="402" customFormat="1" ht="16.05" customHeight="1"/>
    <row r="802" s="402" customFormat="1" ht="16.05" customHeight="1"/>
    <row r="803" s="402" customFormat="1" ht="16.05" customHeight="1"/>
    <row r="804" s="402" customFormat="1" ht="16.05" customHeight="1"/>
    <row r="805" s="402" customFormat="1" ht="16.05" customHeight="1"/>
    <row r="806" s="402" customFormat="1" ht="16.05" customHeight="1"/>
    <row r="807" s="402" customFormat="1" ht="16.05" customHeight="1"/>
    <row r="808" s="402" customFormat="1" ht="16.05" customHeight="1"/>
    <row r="809" s="402" customFormat="1" ht="16.05" customHeight="1"/>
    <row r="810" s="402" customFormat="1" ht="16.05" customHeight="1"/>
    <row r="811" s="402" customFormat="1" ht="16.05" customHeight="1"/>
    <row r="812" s="402" customFormat="1" ht="16.05" customHeight="1"/>
    <row r="813" s="402" customFormat="1" ht="16.05" customHeight="1"/>
    <row r="814" s="402" customFormat="1" ht="16.05" customHeight="1"/>
    <row r="815" s="402" customFormat="1" ht="16.05" customHeight="1"/>
    <row r="816" s="402" customFormat="1" ht="16.05" customHeight="1"/>
    <row r="817" s="402" customFormat="1" ht="16.05" customHeight="1"/>
    <row r="818" s="402" customFormat="1" ht="16.05" customHeight="1"/>
    <row r="819" s="402" customFormat="1" ht="16.05" customHeight="1"/>
    <row r="820" s="402" customFormat="1" ht="16.05" customHeight="1"/>
    <row r="821" s="402" customFormat="1" ht="16.05" customHeight="1"/>
    <row r="822" s="402" customFormat="1" ht="16.05" customHeight="1"/>
    <row r="823" s="402" customFormat="1" ht="16.05" customHeight="1"/>
    <row r="824" s="402" customFormat="1" ht="16.05" customHeight="1"/>
    <row r="825" s="402" customFormat="1" ht="16.05" customHeight="1"/>
    <row r="826" s="402" customFormat="1" ht="16.05" customHeight="1"/>
    <row r="827" s="402" customFormat="1" ht="16.05" customHeight="1"/>
    <row r="828" s="402" customFormat="1" ht="16.05" customHeight="1"/>
    <row r="829" s="402" customFormat="1" ht="16.05" customHeight="1"/>
    <row r="830" s="402" customFormat="1" ht="16.05" customHeight="1"/>
    <row r="831" s="402" customFormat="1" ht="16.05" customHeight="1"/>
    <row r="832" s="402" customFormat="1" ht="16.05" customHeight="1"/>
    <row r="833" s="402" customFormat="1" ht="16.05" customHeight="1"/>
    <row r="834" s="402" customFormat="1" ht="16.05" customHeight="1"/>
    <row r="835" s="402" customFormat="1" ht="16.05" customHeight="1"/>
    <row r="836" s="402" customFormat="1" ht="16.05" customHeight="1"/>
    <row r="837" s="402" customFormat="1" ht="16.05" customHeight="1"/>
    <row r="838" s="402" customFormat="1" ht="16.05" customHeight="1"/>
    <row r="839" s="402" customFormat="1" ht="16.05" customHeight="1"/>
    <row r="840" s="402" customFormat="1" ht="16.05" customHeight="1"/>
    <row r="841" s="402" customFormat="1" ht="16.05" customHeight="1"/>
    <row r="842" s="402" customFormat="1" ht="16.05" customHeight="1"/>
    <row r="843" s="402" customFormat="1" ht="16.05" customHeight="1"/>
    <row r="844" s="402" customFormat="1" ht="16.05" customHeight="1"/>
    <row r="845" s="402" customFormat="1" ht="16.05" customHeight="1"/>
    <row r="846" s="402" customFormat="1" ht="16.05" customHeight="1"/>
    <row r="847" s="402" customFormat="1" ht="16.05" customHeight="1"/>
    <row r="848" s="402" customFormat="1" ht="16.05" customHeight="1"/>
    <row r="849" s="402" customFormat="1" ht="16.05" customHeight="1"/>
    <row r="850" s="402" customFormat="1" ht="16.05" customHeight="1"/>
    <row r="851" s="402" customFormat="1" ht="16.05" customHeight="1"/>
    <row r="852" s="402" customFormat="1" ht="16.05" customHeight="1"/>
    <row r="853" s="402" customFormat="1" ht="16.05" customHeight="1"/>
    <row r="854" s="402" customFormat="1" ht="16.05" customHeight="1"/>
    <row r="855" s="402" customFormat="1" ht="16.05" customHeight="1"/>
    <row r="856" s="402" customFormat="1" ht="16.05" customHeight="1"/>
    <row r="857" s="402" customFormat="1" ht="16.05" customHeight="1"/>
    <row r="858" s="402" customFormat="1" ht="16.05" customHeight="1"/>
    <row r="859" s="402" customFormat="1" ht="16.05" customHeight="1"/>
    <row r="860" s="402" customFormat="1" ht="16.05" customHeight="1"/>
    <row r="861" s="402" customFormat="1" ht="16.05" customHeight="1"/>
    <row r="862" s="402" customFormat="1" ht="16.05" customHeight="1"/>
    <row r="863" s="402" customFormat="1" ht="16.05" customHeight="1"/>
    <row r="864" s="402" customFormat="1" ht="16.05" customHeight="1"/>
    <row r="865" s="402" customFormat="1" ht="16.05" customHeight="1"/>
    <row r="866" s="402" customFormat="1" ht="16.05" customHeight="1"/>
    <row r="867" s="402" customFormat="1" ht="16.05" customHeight="1"/>
    <row r="868" s="402" customFormat="1" ht="16.05" customHeight="1"/>
    <row r="869" s="402" customFormat="1" ht="16.05" customHeight="1"/>
    <row r="870" s="402" customFormat="1" ht="16.05" customHeight="1"/>
    <row r="871" s="402" customFormat="1" ht="16.05" customHeight="1"/>
    <row r="872" s="402" customFormat="1" ht="16.05" customHeight="1"/>
    <row r="873" s="402" customFormat="1" ht="16.05" customHeight="1"/>
    <row r="874" s="402" customFormat="1" ht="16.05" customHeight="1"/>
    <row r="875" s="402" customFormat="1" ht="16.05" customHeight="1"/>
    <row r="876" s="402" customFormat="1" ht="16.05" customHeight="1"/>
    <row r="877" s="402" customFormat="1" ht="16.05" customHeight="1"/>
    <row r="878" s="402" customFormat="1" ht="16.05" customHeight="1"/>
    <row r="879" s="402" customFormat="1" ht="16.05" customHeight="1"/>
    <row r="880" s="402" customFormat="1" ht="16.05" customHeight="1"/>
    <row r="881" s="402" customFormat="1" ht="16.05" customHeight="1"/>
    <row r="882" s="402" customFormat="1" ht="16.05" customHeight="1"/>
    <row r="883" s="402" customFormat="1" ht="16.05" customHeight="1"/>
    <row r="884" s="402" customFormat="1" ht="16.05" customHeight="1"/>
    <row r="885" s="402" customFormat="1" ht="16.05" customHeight="1"/>
    <row r="886" s="402" customFormat="1" ht="16.05" customHeight="1"/>
    <row r="887" s="402" customFormat="1" ht="16.05" customHeight="1"/>
    <row r="888" s="402" customFormat="1" ht="16.05" customHeight="1"/>
    <row r="889" s="402" customFormat="1" ht="16.05" customHeight="1"/>
    <row r="890" s="402" customFormat="1" ht="16.05" customHeight="1"/>
    <row r="891" s="402" customFormat="1" ht="16.05" customHeight="1"/>
    <row r="892" s="402" customFormat="1" ht="16.05" customHeight="1"/>
    <row r="893" s="402" customFormat="1" ht="16.05" customHeight="1"/>
    <row r="894" s="402" customFormat="1" ht="16.05" customHeight="1"/>
    <row r="895" s="402" customFormat="1" ht="16.05" customHeight="1"/>
    <row r="896" s="402" customFormat="1" ht="16.05" customHeight="1"/>
    <row r="897" s="402" customFormat="1" ht="16.05" customHeight="1"/>
    <row r="898" s="402" customFormat="1" ht="16.05" customHeight="1"/>
    <row r="899" s="402" customFormat="1" ht="16.05" customHeight="1"/>
    <row r="900" s="402" customFormat="1" ht="16.05" customHeight="1"/>
    <row r="901" s="402" customFormat="1" ht="16.05" customHeight="1"/>
    <row r="902" s="402" customFormat="1" ht="16.05" customHeight="1"/>
    <row r="903" s="402" customFormat="1" ht="16.05" customHeight="1"/>
    <row r="904" s="402" customFormat="1" ht="16.05" customHeight="1"/>
    <row r="905" s="402" customFormat="1" ht="16.05" customHeight="1"/>
    <row r="906" s="402" customFormat="1" ht="16.05" customHeight="1"/>
    <row r="907" s="402" customFormat="1" ht="16.05" customHeight="1"/>
    <row r="908" s="402" customFormat="1" ht="16.05" customHeight="1"/>
    <row r="909" s="402" customFormat="1" ht="16.05" customHeight="1"/>
    <row r="910" s="402" customFormat="1" ht="16.05" customHeight="1"/>
    <row r="911" s="402" customFormat="1" ht="16.05" customHeight="1"/>
    <row r="912" s="402" customFormat="1" ht="16.05" customHeight="1"/>
  </sheetData>
  <mergeCells count="40">
    <mergeCell ref="A1:D1"/>
    <mergeCell ref="G1:K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G7:G8"/>
    <mergeCell ref="H7:H8"/>
    <mergeCell ref="I7:I8"/>
    <mergeCell ref="J7:J8"/>
    <mergeCell ref="K7:K8"/>
    <mergeCell ref="I2:K6"/>
    <mergeCell ref="A7:E8"/>
  </mergeCells>
  <conditionalFormatting sqref="K25:K26">
    <cfRule type="notContainsBlanks" dxfId="0" priority="1">
      <formula>LEN(TRIM(K25))&gt;0</formula>
    </cfRule>
  </conditionalFormatting>
  <conditionalFormatting sqref="O9:O34 S9:S34">
    <cfRule type="notContainsBlanks" dxfId="0" priority="2">
      <formula>LEN(TRIM(O9))&gt;0</formula>
    </cfRule>
  </conditionalFormatting>
  <pageMargins left="0.75" right="0.75" top="1" bottom="1" header="0.5" footer="0.5"/>
  <pageSetup paperSize="9" scale="70" orientation="landscape"/>
  <headerFooter/>
  <ignoredErrors>
    <ignoredError sqref="F3" evalErro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2"/>
  <sheetViews>
    <sheetView tabSelected="1" view="pageBreakPreview" zoomScaleNormal="70" workbookViewId="0">
      <selection activeCell="A10" sqref="A10:E10"/>
    </sheetView>
  </sheetViews>
  <sheetFormatPr defaultColWidth="12.7787610619469" defaultRowHeight="15" customHeight="1"/>
  <cols>
    <col min="1" max="1" width="4.66371681415929" style="402" customWidth="1"/>
    <col min="2" max="2" width="9.23008849557522" style="402" customWidth="1"/>
    <col min="3" max="3" width="22.7699115044248" style="402" customWidth="1"/>
    <col min="4" max="4" width="12.9203539823009" style="402" customWidth="1"/>
    <col min="5" max="5" width="19.6548672566372" style="402" customWidth="1"/>
    <col min="6" max="6" width="25.2212389380531" style="402" customWidth="1"/>
    <col min="7" max="7" width="6.94690265486726" style="402" customWidth="1"/>
    <col min="8" max="8" width="11.8849557522124" style="403" customWidth="1"/>
    <col min="9" max="9" width="10.6637168141593" style="403" customWidth="1"/>
    <col min="10" max="10" width="11.3362831858407" style="403" customWidth="1"/>
    <col min="11" max="11" width="12.1150442477876" style="403" customWidth="1"/>
    <col min="12" max="14" width="9.7787610619469" style="402" customWidth="1"/>
    <col min="15" max="15" width="6.33628318584071" style="402" customWidth="1"/>
    <col min="16" max="16" width="9.7787610619469" style="402" customWidth="1"/>
    <col min="17" max="18" width="9.66371681415929" style="402" customWidth="1"/>
    <col min="19" max="19" width="7.44247787610619" style="402" customWidth="1"/>
    <col min="20" max="20" width="11.4424778761062" style="402" customWidth="1"/>
    <col min="21" max="21" width="32.6637168141593" style="402" customWidth="1"/>
    <col min="22" max="28" width="13.6637168141593" style="402" customWidth="1"/>
    <col min="29" max="16384" width="12.7787610619469" style="402"/>
  </cols>
  <sheetData>
    <row r="1" s="402" customFormat="1" ht="30" customHeight="1" spans="1:11">
      <c r="A1" s="404" t="s">
        <v>85</v>
      </c>
      <c r="B1" s="405"/>
      <c r="C1" s="405"/>
      <c r="D1" s="406"/>
      <c r="E1" s="407" t="s">
        <v>86</v>
      </c>
      <c r="F1" s="408"/>
      <c r="G1" s="409"/>
      <c r="H1" s="410"/>
      <c r="I1" s="440"/>
      <c r="J1" s="440"/>
      <c r="K1" s="441"/>
    </row>
    <row r="2" s="402" customFormat="1" ht="16.05" customHeight="1" spans="1:11">
      <c r="A2" s="411" t="s">
        <v>9</v>
      </c>
      <c r="B2" s="412"/>
      <c r="C2" s="413" t="s">
        <v>87</v>
      </c>
      <c r="D2" s="414" t="s">
        <v>88</v>
      </c>
      <c r="E2" s="415" t="str" cm="1">
        <f t="array" ref="E2:F2">'[3]PP SMPL 9.5.24'!D2:E2</f>
        <v>SARAH PUNTER</v>
      </c>
      <c r="F2" s="416" t="e">
        <v>#REF!</v>
      </c>
      <c r="G2" s="417"/>
      <c r="H2" s="418"/>
      <c r="I2" s="442"/>
      <c r="J2" s="443"/>
      <c r="K2" s="444"/>
    </row>
    <row r="3" s="402" customFormat="1" ht="16.05" customHeight="1" spans="1:11">
      <c r="A3" s="419" t="s">
        <v>89</v>
      </c>
      <c r="B3" s="420"/>
      <c r="C3" s="413">
        <f>'[3]PP SMPL 9.5.24'!B3</f>
        <v>45372</v>
      </c>
      <c r="D3" s="421" t="s">
        <v>90</v>
      </c>
      <c r="E3" s="415" t="str" cm="1">
        <f t="array" ref="E3:F3">'[3]PP SMPL 9.5.24'!D3:E3</f>
        <v>NATASHIA M</v>
      </c>
      <c r="F3" s="416" t="e">
        <v>#REF!</v>
      </c>
      <c r="G3" s="422"/>
      <c r="H3" s="418"/>
      <c r="I3" s="445"/>
      <c r="J3" s="446"/>
      <c r="K3" s="447"/>
    </row>
    <row r="4" s="402" customFormat="1" ht="16.05" customHeight="1" spans="1:11">
      <c r="A4" s="419" t="s">
        <v>13</v>
      </c>
      <c r="B4" s="420"/>
      <c r="C4" s="413" t="str">
        <f>'[3]PP SMPL 9.5.24'!B4</f>
        <v>FALL 24</v>
      </c>
      <c r="D4" s="421" t="s">
        <v>11</v>
      </c>
      <c r="E4" s="415" t="str" cm="1">
        <f t="array" ref="E4:F4">'[3]PP SMPL 9.5.24'!D4:E4</f>
        <v>SOFIA/ ESTHER (REG) /MAYRA (CURVE)</v>
      </c>
      <c r="F4" s="402" t="e">
        <v>#REF!</v>
      </c>
      <c r="G4" s="422"/>
      <c r="H4" s="418"/>
      <c r="I4" s="445"/>
      <c r="J4" s="446"/>
      <c r="K4" s="447"/>
    </row>
    <row r="5" s="402" customFormat="1" ht="16.05" customHeight="1" spans="1:11">
      <c r="A5" s="419" t="s">
        <v>15</v>
      </c>
      <c r="B5" s="420"/>
      <c r="C5" s="413" t="str">
        <f>'[3]PP SMPL 9.5.24'!B5</f>
        <v>FALL24</v>
      </c>
      <c r="D5" s="421" t="s">
        <v>4</v>
      </c>
      <c r="E5" s="415" t="s">
        <v>14</v>
      </c>
      <c r="F5" s="416"/>
      <c r="G5" s="422"/>
      <c r="H5" s="418"/>
      <c r="I5" s="445"/>
      <c r="J5" s="446"/>
      <c r="K5" s="447"/>
    </row>
    <row r="6" s="402" customFormat="1" ht="16.05" customHeight="1" spans="1:11">
      <c r="A6" s="419" t="s">
        <v>91</v>
      </c>
      <c r="B6" s="420"/>
      <c r="C6" s="413" t="str">
        <f>'[3]PP SMPL 9.5.24'!B6</f>
        <v>1X-3X</v>
      </c>
      <c r="D6" s="421" t="s">
        <v>16</v>
      </c>
      <c r="E6" s="415" t="s">
        <v>92</v>
      </c>
      <c r="F6" s="416"/>
      <c r="G6" s="422"/>
      <c r="H6" s="423"/>
      <c r="I6" s="448"/>
      <c r="J6" s="449"/>
      <c r="K6" s="450"/>
    </row>
    <row r="7" s="402" customFormat="1" ht="16.05" customHeight="1" spans="1:11">
      <c r="A7" s="424" t="s">
        <v>93</v>
      </c>
      <c r="B7" s="424"/>
      <c r="C7" s="424"/>
      <c r="D7" s="424"/>
      <c r="E7" s="425"/>
      <c r="F7" s="426"/>
      <c r="G7" s="427" t="s">
        <v>19</v>
      </c>
      <c r="H7" s="428" t="s">
        <v>94</v>
      </c>
      <c r="I7" s="451" t="s">
        <v>92</v>
      </c>
      <c r="J7" s="452" t="s">
        <v>95</v>
      </c>
      <c r="K7" s="453" t="s">
        <v>96</v>
      </c>
    </row>
    <row r="8" s="402" customFormat="1" customHeight="1" spans="1:11">
      <c r="A8" s="429"/>
      <c r="B8" s="429"/>
      <c r="C8" s="429"/>
      <c r="D8" s="429"/>
      <c r="E8" s="426"/>
      <c r="F8" s="426"/>
      <c r="G8" s="430"/>
      <c r="H8" s="431"/>
      <c r="I8" s="454"/>
      <c r="J8" s="454"/>
      <c r="K8" s="454"/>
    </row>
    <row r="9" s="402" customFormat="1" ht="20" customHeight="1" spans="1:11">
      <c r="A9" s="432" t="s">
        <v>28</v>
      </c>
      <c r="B9" s="432"/>
      <c r="C9" s="432"/>
      <c r="D9" s="432"/>
      <c r="E9" s="432"/>
      <c r="F9" s="433" t="s">
        <v>29</v>
      </c>
      <c r="G9" s="434">
        <v>0.25</v>
      </c>
      <c r="H9" s="435">
        <f>'1X-3X'!H9*2.54</f>
        <v>16.1925</v>
      </c>
      <c r="I9" s="435">
        <f>'1X-3X'!I9*2.54</f>
        <v>16.51</v>
      </c>
      <c r="J9" s="435">
        <f>'1X-3X'!J9*2.54</f>
        <v>16.8275</v>
      </c>
      <c r="K9" s="435">
        <f>'1X-3X'!K9*2.54</f>
        <v>17.145</v>
      </c>
    </row>
    <row r="10" s="402" customFormat="1" ht="20" customHeight="1" spans="1:11">
      <c r="A10" s="432" t="s">
        <v>97</v>
      </c>
      <c r="B10" s="432"/>
      <c r="C10" s="432"/>
      <c r="D10" s="432"/>
      <c r="E10" s="432"/>
      <c r="F10" s="433" t="s">
        <v>98</v>
      </c>
      <c r="G10" s="434">
        <v>0.25</v>
      </c>
      <c r="H10" s="435">
        <f>'1X-3X'!H10*2.54</f>
        <v>23.8125</v>
      </c>
      <c r="I10" s="435">
        <f>'1X-3X'!I10*2.54</f>
        <v>24.4475</v>
      </c>
      <c r="J10" s="435">
        <f>'1X-3X'!J10*2.54</f>
        <v>25.0825</v>
      </c>
      <c r="K10" s="435">
        <f>'1X-3X'!K10*2.54</f>
        <v>25.7175</v>
      </c>
    </row>
    <row r="11" s="402" customFormat="1" ht="20" customHeight="1" spans="1:11">
      <c r="A11" s="432" t="s">
        <v>32</v>
      </c>
      <c r="B11" s="432"/>
      <c r="C11" s="432"/>
      <c r="D11" s="432"/>
      <c r="E11" s="432"/>
      <c r="F11" s="433" t="s">
        <v>33</v>
      </c>
      <c r="G11" s="434">
        <v>0.25</v>
      </c>
      <c r="H11" s="435">
        <f>'1X-3X'!H11*2.54</f>
        <v>15.24</v>
      </c>
      <c r="I11" s="435">
        <f>'1X-3X'!I11*2.54</f>
        <v>15.5575</v>
      </c>
      <c r="J11" s="435">
        <f>'1X-3X'!J11*2.54</f>
        <v>15.875</v>
      </c>
      <c r="K11" s="435">
        <f>'1X-3X'!K11*2.54</f>
        <v>16.1925</v>
      </c>
    </row>
    <row r="12" s="402" customFormat="1" ht="20" customHeight="1" spans="1:11">
      <c r="A12" s="432" t="s">
        <v>34</v>
      </c>
      <c r="B12" s="432"/>
      <c r="C12" s="432"/>
      <c r="D12" s="432"/>
      <c r="E12" s="432"/>
      <c r="F12" s="433" t="s">
        <v>35</v>
      </c>
      <c r="G12" s="434">
        <v>0.25</v>
      </c>
      <c r="H12" s="435">
        <f>'1X-3X'!H12*2.54</f>
        <v>14.2875</v>
      </c>
      <c r="I12" s="435">
        <f>'1X-3X'!I12*2.54</f>
        <v>14.605</v>
      </c>
      <c r="J12" s="435">
        <f>'1X-3X'!J12*2.54</f>
        <v>14.9225</v>
      </c>
      <c r="K12" s="435">
        <f>'1X-3X'!K12*2.54</f>
        <v>15.24</v>
      </c>
    </row>
    <row r="13" s="402" customFormat="1" ht="20" customHeight="1" spans="1:11">
      <c r="A13" s="432" t="s">
        <v>99</v>
      </c>
      <c r="B13" s="432"/>
      <c r="C13" s="432"/>
      <c r="D13" s="432"/>
      <c r="E13" s="432"/>
      <c r="F13" s="433" t="s">
        <v>37</v>
      </c>
      <c r="G13" s="434">
        <v>0</v>
      </c>
      <c r="H13" s="435">
        <f>'1X-3X'!H13*2.54</f>
        <v>17.4625</v>
      </c>
      <c r="I13" s="435">
        <f>'1X-3X'!I13*2.54</f>
        <v>17.78</v>
      </c>
      <c r="J13" s="435">
        <f>'1X-3X'!J13*2.54</f>
        <v>18.0975</v>
      </c>
      <c r="K13" s="435">
        <f>'1X-3X'!K13*2.54</f>
        <v>18.415</v>
      </c>
    </row>
    <row r="14" s="402" customFormat="1" ht="20" customHeight="1" spans="1:11">
      <c r="A14" s="432" t="s">
        <v>38</v>
      </c>
      <c r="B14" s="432"/>
      <c r="C14" s="432"/>
      <c r="D14" s="432"/>
      <c r="E14" s="432"/>
      <c r="F14" s="433" t="s">
        <v>100</v>
      </c>
      <c r="G14" s="434">
        <v>0</v>
      </c>
      <c r="H14" s="435">
        <f>'1X-3X'!H14*2.54</f>
        <v>20.6375</v>
      </c>
      <c r="I14" s="435">
        <f>'1X-3X'!I14*2.54</f>
        <v>21.2725</v>
      </c>
      <c r="J14" s="435">
        <f>'1X-3X'!J14*2.54</f>
        <v>21.9075</v>
      </c>
      <c r="K14" s="435">
        <f>'1X-3X'!K14*2.54</f>
        <v>22.5425</v>
      </c>
    </row>
    <row r="15" s="402" customFormat="1" ht="20" customHeight="1" spans="1:11">
      <c r="A15" s="432" t="s">
        <v>40</v>
      </c>
      <c r="B15" s="432"/>
      <c r="C15" s="432"/>
      <c r="D15" s="432"/>
      <c r="E15" s="432"/>
      <c r="F15" s="433" t="s">
        <v>101</v>
      </c>
      <c r="G15" s="434">
        <v>0</v>
      </c>
      <c r="H15" s="435">
        <f>'1X-3X'!H15*2.54</f>
        <v>20.32</v>
      </c>
      <c r="I15" s="435">
        <f>'1X-3X'!I15*2.54</f>
        <v>20.955</v>
      </c>
      <c r="J15" s="435">
        <f>'1X-3X'!J15*2.54</f>
        <v>21.59</v>
      </c>
      <c r="K15" s="435">
        <f>'1X-3X'!K15*2.54</f>
        <v>22.225</v>
      </c>
    </row>
    <row r="16" s="402" customFormat="1" ht="20" customHeight="1" spans="1:11">
      <c r="A16" s="432" t="s">
        <v>42</v>
      </c>
      <c r="B16" s="432"/>
      <c r="C16" s="432"/>
      <c r="D16" s="432"/>
      <c r="E16" s="432"/>
      <c r="F16" s="433" t="s">
        <v>43</v>
      </c>
      <c r="G16" s="434">
        <v>0.25</v>
      </c>
      <c r="H16" s="435">
        <f>'1X-3X'!H16*2.54</f>
        <v>48.895</v>
      </c>
      <c r="I16" s="435">
        <f>'1X-3X'!I16*2.54</f>
        <v>52.07</v>
      </c>
      <c r="J16" s="435">
        <f>'1X-3X'!J16*2.54</f>
        <v>55.245</v>
      </c>
      <c r="K16" s="435">
        <f>'1X-3X'!K16*2.54</f>
        <v>58.42</v>
      </c>
    </row>
    <row r="17" s="402" customFormat="1" ht="20" customHeight="1" spans="1:11">
      <c r="A17" s="432" t="s">
        <v>44</v>
      </c>
      <c r="B17" s="432"/>
      <c r="C17" s="432"/>
      <c r="D17" s="432"/>
      <c r="E17" s="432"/>
      <c r="F17" s="433" t="s">
        <v>45</v>
      </c>
      <c r="G17" s="434">
        <v>0.25</v>
      </c>
      <c r="H17" s="435">
        <f>'1X-3X'!H17*2.54</f>
        <v>65.405</v>
      </c>
      <c r="I17" s="435">
        <f>'1X-3X'!I17*2.54</f>
        <v>68.58</v>
      </c>
      <c r="J17" s="435">
        <f>'1X-3X'!J17*2.54</f>
        <v>71.755</v>
      </c>
      <c r="K17" s="435">
        <f>'1X-3X'!K17*2.54</f>
        <v>74.93</v>
      </c>
    </row>
    <row r="18" s="402" customFormat="1" ht="20" customHeight="1" spans="1:11">
      <c r="A18" s="432" t="s">
        <v>48</v>
      </c>
      <c r="B18" s="432"/>
      <c r="C18" s="432"/>
      <c r="D18" s="432"/>
      <c r="E18" s="432"/>
      <c r="F18" s="433" t="s">
        <v>49</v>
      </c>
      <c r="G18" s="434">
        <v>0.5</v>
      </c>
      <c r="H18" s="435">
        <f>'1X-3X'!H18*2.54</f>
        <v>99.06</v>
      </c>
      <c r="I18" s="435">
        <f>'1X-3X'!I18*2.54</f>
        <v>104.14</v>
      </c>
      <c r="J18" s="435">
        <f>'1X-3X'!J18*2.54</f>
        <v>110.49</v>
      </c>
      <c r="K18" s="435">
        <f>'1X-3X'!K18*2.54</f>
        <v>116.84</v>
      </c>
    </row>
    <row r="19" s="402" customFormat="1" ht="20" customHeight="1" spans="1:11">
      <c r="A19" s="432" t="s">
        <v>51</v>
      </c>
      <c r="B19" s="432"/>
      <c r="C19" s="432"/>
      <c r="D19" s="432"/>
      <c r="E19" s="432"/>
      <c r="F19" s="433" t="s">
        <v>102</v>
      </c>
      <c r="G19" s="434">
        <v>0.5</v>
      </c>
      <c r="H19" s="435">
        <f>'1X-3X'!H19*2.54</f>
        <v>113.665</v>
      </c>
      <c r="I19" s="435">
        <f>'1X-3X'!I19*2.54</f>
        <v>114.3</v>
      </c>
      <c r="J19" s="435">
        <f>'1X-3X'!J19*2.54</f>
        <v>114.935</v>
      </c>
      <c r="K19" s="435">
        <f>'1X-3X'!K19*2.54</f>
        <v>115.57</v>
      </c>
    </row>
    <row r="20" s="402" customFormat="1" ht="20" customHeight="1" spans="1:11">
      <c r="A20" s="432" t="s">
        <v>53</v>
      </c>
      <c r="B20" s="432"/>
      <c r="C20" s="432"/>
      <c r="D20" s="432"/>
      <c r="E20" s="432"/>
      <c r="F20" s="433" t="s">
        <v>54</v>
      </c>
      <c r="G20" s="434">
        <v>0.5</v>
      </c>
      <c r="H20" s="435">
        <f>'1X-3X'!H20*2.54</f>
        <v>111.76</v>
      </c>
      <c r="I20" s="435">
        <f>'1X-3X'!I20*2.54</f>
        <v>112.395</v>
      </c>
      <c r="J20" s="435">
        <f>'1X-3X'!J20*2.54</f>
        <v>113.03</v>
      </c>
      <c r="K20" s="435">
        <f>'1X-3X'!K20*2.54</f>
        <v>113.665</v>
      </c>
    </row>
    <row r="21" s="402" customFormat="1" ht="20" customHeight="1" spans="1:11">
      <c r="A21" s="432" t="s">
        <v>55</v>
      </c>
      <c r="B21" s="432"/>
      <c r="C21" s="432"/>
      <c r="D21" s="432"/>
      <c r="E21" s="432"/>
      <c r="F21" s="433" t="s">
        <v>103</v>
      </c>
      <c r="G21" s="434">
        <v>0.5</v>
      </c>
      <c r="H21" s="435">
        <f>'1X-3X'!H21*2.54</f>
        <v>113.665</v>
      </c>
      <c r="I21" s="435">
        <f>'1X-3X'!I21*2.54</f>
        <v>114.3</v>
      </c>
      <c r="J21" s="435">
        <f>'1X-3X'!J21*2.54</f>
        <v>114.935</v>
      </c>
      <c r="K21" s="435">
        <f>'1X-3X'!K21*2.54</f>
        <v>115.57</v>
      </c>
    </row>
    <row r="22" s="402" customFormat="1" ht="20" customHeight="1" spans="1:11">
      <c r="A22" s="432" t="s">
        <v>104</v>
      </c>
      <c r="B22" s="432"/>
      <c r="C22" s="432"/>
      <c r="D22" s="432"/>
      <c r="E22" s="432"/>
      <c r="F22" s="433" t="s">
        <v>105</v>
      </c>
      <c r="G22" s="434">
        <v>0.5</v>
      </c>
      <c r="H22" s="435">
        <f>'1X-3X'!H22*2.54</f>
        <v>127</v>
      </c>
      <c r="I22" s="435">
        <f>'1X-3X'!I22*2.54</f>
        <v>132.08</v>
      </c>
      <c r="J22" s="435">
        <f>'1X-3X'!J22*2.54</f>
        <v>138.43</v>
      </c>
      <c r="K22" s="435">
        <f>'1X-3X'!K22*2.54</f>
        <v>144.78</v>
      </c>
    </row>
    <row r="23" s="402" customFormat="1" ht="20" customHeight="1" spans="1:11">
      <c r="A23" s="432" t="s">
        <v>59</v>
      </c>
      <c r="B23" s="432"/>
      <c r="C23" s="432"/>
      <c r="D23" s="432"/>
      <c r="E23" s="432"/>
      <c r="F23" s="433" t="s">
        <v>60</v>
      </c>
      <c r="G23" s="434">
        <v>0.5</v>
      </c>
      <c r="H23" s="435">
        <f>'1X-3X'!H23*2.54</f>
        <v>200.66</v>
      </c>
      <c r="I23" s="435">
        <f>'1X-3X'!I23*2.54</f>
        <v>205.74</v>
      </c>
      <c r="J23" s="435">
        <f>'1X-3X'!J23*2.54</f>
        <v>212.09</v>
      </c>
      <c r="K23" s="435">
        <f>'1X-3X'!K23*2.54</f>
        <v>218.44</v>
      </c>
    </row>
    <row r="24" s="402" customFormat="1" ht="20" customHeight="1" spans="1:11">
      <c r="A24" s="436" t="s">
        <v>61</v>
      </c>
      <c r="B24" s="436"/>
      <c r="C24" s="436"/>
      <c r="D24" s="436"/>
      <c r="E24" s="436"/>
      <c r="F24" s="433" t="s">
        <v>62</v>
      </c>
      <c r="G24" s="434">
        <v>0.5</v>
      </c>
      <c r="H24" s="435">
        <f>'1X-3X'!H24*2.54</f>
        <v>198.12</v>
      </c>
      <c r="I24" s="435">
        <f>'1X-3X'!I24*2.54</f>
        <v>203.2</v>
      </c>
      <c r="J24" s="435">
        <f>'1X-3X'!J24*2.54</f>
        <v>209.55</v>
      </c>
      <c r="K24" s="435">
        <f>'1X-3X'!K24*2.54</f>
        <v>215.9</v>
      </c>
    </row>
    <row r="25" s="402" customFormat="1" ht="20" customHeight="1" spans="1:11">
      <c r="A25" s="436" t="s">
        <v>63</v>
      </c>
      <c r="B25" s="436"/>
      <c r="C25" s="436"/>
      <c r="D25" s="436"/>
      <c r="E25" s="436"/>
      <c r="F25" s="433" t="s">
        <v>64</v>
      </c>
      <c r="G25" s="434">
        <v>0.25</v>
      </c>
      <c r="H25" s="435">
        <f>'1X-3X'!H25*2.54</f>
        <v>78.74</v>
      </c>
      <c r="I25" s="435">
        <f>'1X-3X'!I25*2.54</f>
        <v>78.74</v>
      </c>
      <c r="J25" s="435">
        <f>'1X-3X'!J25*2.54</f>
        <v>78.74</v>
      </c>
      <c r="K25" s="435">
        <f>'1X-3X'!K25*2.54</f>
        <v>78.74</v>
      </c>
    </row>
    <row r="26" s="402" customFormat="1" ht="20" customHeight="1" spans="1:11">
      <c r="A26" s="436" t="s">
        <v>106</v>
      </c>
      <c r="B26" s="436"/>
      <c r="C26" s="436"/>
      <c r="D26" s="436"/>
      <c r="E26" s="436"/>
      <c r="F26" s="433" t="s">
        <v>107</v>
      </c>
      <c r="G26" s="434">
        <v>0.25</v>
      </c>
      <c r="H26" s="435">
        <f>'1X-3X'!H26*2.54</f>
        <v>0.3175</v>
      </c>
      <c r="I26" s="435">
        <f>'1X-3X'!I26*2.54</f>
        <v>0.3175</v>
      </c>
      <c r="J26" s="435">
        <f>'1X-3X'!J26*2.54</f>
        <v>0.3175</v>
      </c>
      <c r="K26" s="435">
        <f>'1X-3X'!K26*2.54</f>
        <v>0.3175</v>
      </c>
    </row>
    <row r="27" s="402" customFormat="1" ht="20" customHeight="1" spans="1:11">
      <c r="A27" s="436" t="s">
        <v>66</v>
      </c>
      <c r="B27" s="436"/>
      <c r="C27" s="436"/>
      <c r="D27" s="436"/>
      <c r="E27" s="436"/>
      <c r="F27" s="433" t="s">
        <v>67</v>
      </c>
      <c r="G27" s="434">
        <v>0.25</v>
      </c>
      <c r="H27" s="435">
        <f>'1X-3X'!H27*2.54</f>
        <v>39.6875</v>
      </c>
      <c r="I27" s="435">
        <f>'1X-3X'!I27*2.54</f>
        <v>40.64</v>
      </c>
      <c r="J27" s="435">
        <f>'1X-3X'!J27*2.54</f>
        <v>41.5925</v>
      </c>
      <c r="K27" s="435">
        <f>'1X-3X'!K27*2.54</f>
        <v>42.545</v>
      </c>
    </row>
    <row r="28" s="402" customFormat="1" ht="20" customHeight="1" spans="1:11">
      <c r="A28" s="436" t="s">
        <v>108</v>
      </c>
      <c r="B28" s="436"/>
      <c r="C28" s="436"/>
      <c r="D28" s="436"/>
      <c r="E28" s="436"/>
      <c r="F28" s="433" t="s">
        <v>109</v>
      </c>
      <c r="G28" s="434">
        <v>0</v>
      </c>
      <c r="H28" s="435">
        <f>'1X-3X'!H28*2.54</f>
        <v>6.35</v>
      </c>
      <c r="I28" s="435">
        <f>'1X-3X'!I28*2.54</f>
        <v>6.35</v>
      </c>
      <c r="J28" s="435">
        <f>'1X-3X'!J28*2.54</f>
        <v>6.35</v>
      </c>
      <c r="K28" s="435">
        <f>'1X-3X'!K28*2.54</f>
        <v>6.35</v>
      </c>
    </row>
    <row r="29" s="402" customFormat="1" ht="20" customHeight="1" spans="1:11">
      <c r="A29" s="436" t="s">
        <v>110</v>
      </c>
      <c r="B29" s="436"/>
      <c r="C29" s="436"/>
      <c r="D29" s="436"/>
      <c r="E29" s="436"/>
      <c r="F29" s="433" t="s">
        <v>71</v>
      </c>
      <c r="G29" s="434">
        <v>0</v>
      </c>
      <c r="H29" s="435">
        <f>'1X-3X'!H29*2.54</f>
        <v>9.2075</v>
      </c>
      <c r="I29" s="435">
        <f>'1X-3X'!I29*2.54</f>
        <v>9.525</v>
      </c>
      <c r="J29" s="435">
        <f>'1X-3X'!J29*2.54</f>
        <v>9.8425</v>
      </c>
      <c r="K29" s="435">
        <f>'1X-3X'!K29*2.54</f>
        <v>10.16</v>
      </c>
    </row>
    <row r="30" s="402" customFormat="1" ht="20" customHeight="1" spans="1:11">
      <c r="A30" s="432" t="s">
        <v>72</v>
      </c>
      <c r="B30" s="432"/>
      <c r="C30" s="432"/>
      <c r="D30" s="432"/>
      <c r="E30" s="432"/>
      <c r="F30" s="433" t="s">
        <v>73</v>
      </c>
      <c r="G30" s="434">
        <v>0.25</v>
      </c>
      <c r="H30" s="435">
        <f>'1X-3X'!H30*2.54</f>
        <v>17.4625</v>
      </c>
      <c r="I30" s="435">
        <f>'1X-3X'!I30*2.54</f>
        <v>19.05</v>
      </c>
      <c r="J30" s="435">
        <f>'1X-3X'!J30*2.54</f>
        <v>20.6375</v>
      </c>
      <c r="K30" s="435">
        <f>'1X-3X'!K30*2.54</f>
        <v>22.225</v>
      </c>
    </row>
    <row r="31" s="402" customFormat="1" ht="20" customHeight="1" spans="1:11">
      <c r="A31" s="436" t="s">
        <v>111</v>
      </c>
      <c r="B31" s="436"/>
      <c r="C31" s="436"/>
      <c r="D31" s="436"/>
      <c r="E31" s="436"/>
      <c r="F31" s="433" t="s">
        <v>75</v>
      </c>
      <c r="G31" s="434">
        <v>0.25</v>
      </c>
      <c r="H31" s="435">
        <f>'1X-3X'!H31*2.54</f>
        <v>31.75</v>
      </c>
      <c r="I31" s="435">
        <f>'1X-3X'!I31*2.54</f>
        <v>31.75</v>
      </c>
      <c r="J31" s="435">
        <f>'1X-3X'!J31*2.54</f>
        <v>33.02</v>
      </c>
      <c r="K31" s="435">
        <f>'1X-3X'!K31*2.54</f>
        <v>33.02</v>
      </c>
    </row>
    <row r="32" s="402" customFormat="1" ht="20" customHeight="1" spans="1:11">
      <c r="A32" s="437" t="s">
        <v>79</v>
      </c>
      <c r="B32" s="437"/>
      <c r="C32" s="437"/>
      <c r="D32" s="437"/>
      <c r="E32" s="437"/>
      <c r="F32" s="438" t="s">
        <v>80</v>
      </c>
      <c r="G32" s="434">
        <v>0.25</v>
      </c>
      <c r="H32" s="435">
        <f>'1X-3X'!H32*2.54</f>
        <v>15.24</v>
      </c>
      <c r="I32" s="435">
        <f>'1X-3X'!I32*2.54</f>
        <v>15.875</v>
      </c>
      <c r="J32" s="435">
        <f>'1X-3X'!J32*2.54</f>
        <v>16.51</v>
      </c>
      <c r="K32" s="435">
        <f>'1X-3X'!K32*2.54</f>
        <v>17.145</v>
      </c>
    </row>
    <row r="33" s="402" customFormat="1" ht="20" customHeight="1" spans="1:11">
      <c r="A33" s="437" t="s">
        <v>81</v>
      </c>
      <c r="B33" s="437"/>
      <c r="C33" s="437"/>
      <c r="D33" s="437"/>
      <c r="E33" s="437"/>
      <c r="F33" s="438" t="s">
        <v>82</v>
      </c>
      <c r="G33" s="434">
        <v>0.25</v>
      </c>
      <c r="H33" s="435">
        <f>'1X-3X'!H33*2.54</f>
        <v>7.3025</v>
      </c>
      <c r="I33" s="435">
        <f>'1X-3X'!I33*2.54</f>
        <v>7.3025</v>
      </c>
      <c r="J33" s="435">
        <f>'1X-3X'!J33*2.54</f>
        <v>7.3025</v>
      </c>
      <c r="K33" s="435">
        <f>'1X-3X'!K33*2.54</f>
        <v>7.3025</v>
      </c>
    </row>
    <row r="34" s="402" customFormat="1" ht="20" customHeight="1" spans="1:11">
      <c r="A34" s="437" t="s">
        <v>83</v>
      </c>
      <c r="B34" s="437"/>
      <c r="C34" s="437"/>
      <c r="D34" s="437"/>
      <c r="E34" s="437"/>
      <c r="F34" s="439" t="s">
        <v>84</v>
      </c>
      <c r="G34" s="434">
        <v>0.25</v>
      </c>
      <c r="H34" s="435">
        <f>'1X-3X'!H34*2.54</f>
        <v>14.2875</v>
      </c>
      <c r="I34" s="435">
        <f>'1X-3X'!I34*2.54</f>
        <v>14.9225</v>
      </c>
      <c r="J34" s="435">
        <f>'1X-3X'!J34*2.54</f>
        <v>15.5575</v>
      </c>
      <c r="K34" s="435">
        <f>'1X-3X'!K34*2.54</f>
        <v>16.1925</v>
      </c>
    </row>
    <row r="35" s="402" customFormat="1" ht="16.05" customHeight="1"/>
    <row r="36" s="402" customFormat="1" ht="16.05" customHeight="1"/>
    <row r="37" s="402" customFormat="1" ht="16.05" customHeight="1"/>
    <row r="38" s="402" customFormat="1" ht="16.05" customHeight="1"/>
    <row r="39" s="402" customFormat="1" ht="16.05" customHeight="1"/>
    <row r="40" s="402" customFormat="1" ht="16.05" customHeight="1"/>
    <row r="41" s="402" customFormat="1" ht="16.05" customHeight="1"/>
    <row r="42" s="402" customFormat="1" ht="16.05" customHeight="1"/>
    <row r="43" s="402" customFormat="1" ht="16.05" customHeight="1"/>
    <row r="44" s="402" customFormat="1" ht="16.05" customHeight="1"/>
    <row r="45" s="402" customFormat="1" ht="16.05" customHeight="1"/>
    <row r="46" s="402" customFormat="1" ht="16.05" customHeight="1"/>
    <row r="47" s="402" customFormat="1" ht="16.05" customHeight="1"/>
    <row r="48" s="402" customFormat="1" ht="16.05" customHeight="1"/>
    <row r="49" s="402" customFormat="1" ht="16.05" customHeight="1"/>
    <row r="50" s="402" customFormat="1" ht="16.05" customHeight="1"/>
    <row r="51" s="402" customFormat="1" ht="16.05" customHeight="1"/>
    <row r="52" s="402" customFormat="1" ht="16.05" customHeight="1"/>
    <row r="53" s="402" customFormat="1" ht="16.05" customHeight="1"/>
    <row r="54" s="402" customFormat="1" ht="16.05" customHeight="1"/>
    <row r="55" s="402" customFormat="1" ht="16.05" customHeight="1"/>
    <row r="56" s="402" customFormat="1" ht="16.05" customHeight="1"/>
    <row r="57" s="402" customFormat="1" ht="16.05" customHeight="1"/>
    <row r="58" s="402" customFormat="1" ht="16.05" customHeight="1"/>
    <row r="59" s="402" customFormat="1" ht="16.05" customHeight="1"/>
    <row r="60" s="402" customFormat="1" ht="16.05" customHeight="1"/>
    <row r="61" s="402" customFormat="1" ht="16.05" customHeight="1"/>
    <row r="62" s="402" customFormat="1" ht="16.05" customHeight="1"/>
    <row r="63" s="402" customFormat="1" ht="16.05" customHeight="1"/>
    <row r="64" s="402" customFormat="1" ht="16.05" customHeight="1"/>
    <row r="65" s="402" customFormat="1" ht="16.05" customHeight="1"/>
    <row r="66" s="402" customFormat="1" ht="16.05" customHeight="1"/>
    <row r="67" s="402" customFormat="1" ht="16.05" customHeight="1"/>
    <row r="68" s="402" customFormat="1" ht="16.05" customHeight="1"/>
    <row r="69" s="402" customFormat="1" ht="16.05" customHeight="1"/>
    <row r="70" s="402" customFormat="1" ht="16.05" customHeight="1"/>
    <row r="71" s="402" customFormat="1" ht="16.05" customHeight="1"/>
    <row r="72" s="402" customFormat="1" ht="16.05" customHeight="1"/>
    <row r="73" s="402" customFormat="1" ht="16.05" customHeight="1"/>
    <row r="74" s="402" customFormat="1" ht="16.05" customHeight="1"/>
    <row r="75" s="402" customFormat="1" ht="16.05" customHeight="1"/>
    <row r="76" s="402" customFormat="1" ht="16.05" customHeight="1"/>
    <row r="77" s="402" customFormat="1" ht="16.05" customHeight="1"/>
    <row r="78" s="402" customFormat="1" ht="16.05" customHeight="1"/>
    <row r="79" s="402" customFormat="1" ht="16.05" customHeight="1"/>
    <row r="80" s="402" customFormat="1" ht="16.05" customHeight="1"/>
    <row r="81" s="402" customFormat="1" ht="16.05" customHeight="1"/>
    <row r="82" s="402" customFormat="1" ht="16.05" customHeight="1"/>
    <row r="83" s="402" customFormat="1" ht="16.05" customHeight="1"/>
    <row r="84" s="402" customFormat="1" ht="16.05" customHeight="1"/>
    <row r="85" s="402" customFormat="1" ht="16.05" customHeight="1"/>
    <row r="86" s="402" customFormat="1" ht="16.05" customHeight="1"/>
    <row r="87" s="402" customFormat="1" ht="16.05" customHeight="1"/>
    <row r="88" s="402" customFormat="1" ht="16.05" customHeight="1"/>
    <row r="89" s="402" customFormat="1" ht="16.05" customHeight="1"/>
    <row r="90" s="402" customFormat="1" ht="16.05" customHeight="1"/>
    <row r="91" s="402" customFormat="1" ht="16.05" customHeight="1"/>
    <row r="92" s="402" customFormat="1" ht="16.05" customHeight="1"/>
    <row r="93" s="402" customFormat="1" ht="16.05" customHeight="1"/>
    <row r="94" s="402" customFormat="1" ht="16.05" customHeight="1"/>
    <row r="95" s="402" customFormat="1" ht="16.05" customHeight="1"/>
    <row r="96" s="402" customFormat="1" ht="16.05" customHeight="1"/>
    <row r="97" s="402" customFormat="1" ht="16.05" customHeight="1"/>
    <row r="98" s="402" customFormat="1" ht="16.05" customHeight="1"/>
    <row r="99" s="402" customFormat="1" ht="16.05" customHeight="1"/>
    <row r="100" s="402" customFormat="1" ht="16.05" customHeight="1"/>
    <row r="101" s="402" customFormat="1" ht="16.05" customHeight="1"/>
    <row r="102" s="402" customFormat="1" ht="16.05" customHeight="1"/>
    <row r="103" s="402" customFormat="1" ht="16.05" customHeight="1"/>
    <row r="104" s="402" customFormat="1" ht="16.05" customHeight="1"/>
    <row r="105" s="402" customFormat="1" ht="16.05" customHeight="1"/>
    <row r="106" s="402" customFormat="1" ht="16.05" customHeight="1"/>
    <row r="107" s="402" customFormat="1" ht="16.05" customHeight="1"/>
    <row r="108" s="402" customFormat="1" ht="16.05" customHeight="1"/>
    <row r="109" s="402" customFormat="1" ht="16.05" customHeight="1"/>
    <row r="110" s="402" customFormat="1" ht="16.05" customHeight="1"/>
    <row r="111" s="402" customFormat="1" ht="16.05" customHeight="1"/>
    <row r="112" s="402" customFormat="1" ht="16.05" customHeight="1"/>
    <row r="113" s="402" customFormat="1" ht="16.05" customHeight="1"/>
    <row r="114" s="402" customFormat="1" ht="16.05" customHeight="1"/>
    <row r="115" s="402" customFormat="1" ht="16.05" customHeight="1"/>
    <row r="116" s="402" customFormat="1" ht="16.05" customHeight="1"/>
    <row r="117" s="402" customFormat="1" ht="16.05" customHeight="1"/>
    <row r="118" s="402" customFormat="1" ht="16.05" customHeight="1"/>
    <row r="119" s="402" customFormat="1" ht="16.05" customHeight="1"/>
    <row r="120" s="402" customFormat="1" ht="16.05" customHeight="1"/>
    <row r="121" s="402" customFormat="1" ht="16.05" customHeight="1"/>
    <row r="122" s="402" customFormat="1" ht="16.05" customHeight="1"/>
    <row r="123" s="402" customFormat="1" ht="16.05" customHeight="1"/>
    <row r="124" s="402" customFormat="1" ht="16.05" customHeight="1"/>
    <row r="125" s="402" customFormat="1" ht="16.05" customHeight="1"/>
    <row r="126" s="402" customFormat="1" ht="16.05" customHeight="1"/>
    <row r="127" s="402" customFormat="1" ht="16.05" customHeight="1"/>
    <row r="128" s="402" customFormat="1" ht="16.05" customHeight="1"/>
    <row r="129" s="402" customFormat="1" ht="16.05" customHeight="1"/>
    <row r="130" s="402" customFormat="1" ht="16.05" customHeight="1"/>
    <row r="131" s="402" customFormat="1" ht="16.05" customHeight="1"/>
    <row r="132" s="402" customFormat="1" ht="16.05" customHeight="1"/>
    <row r="133" s="402" customFormat="1" ht="16.05" customHeight="1"/>
    <row r="134" s="402" customFormat="1" ht="16.05" customHeight="1"/>
    <row r="135" s="402" customFormat="1" ht="16.05" customHeight="1"/>
    <row r="136" s="402" customFormat="1" ht="16.05" customHeight="1"/>
    <row r="137" s="402" customFormat="1" ht="16.05" customHeight="1"/>
    <row r="138" s="402" customFormat="1" ht="16.05" customHeight="1"/>
    <row r="139" s="402" customFormat="1" ht="16.05" customHeight="1"/>
    <row r="140" s="402" customFormat="1" ht="16.05" customHeight="1"/>
    <row r="141" s="402" customFormat="1" ht="16.05" customHeight="1"/>
    <row r="142" s="402" customFormat="1" ht="16.05" customHeight="1"/>
    <row r="143" s="402" customFormat="1" ht="16.05" customHeight="1"/>
    <row r="144" s="402" customFormat="1" ht="16.05" customHeight="1"/>
    <row r="145" s="402" customFormat="1" ht="16.05" customHeight="1"/>
    <row r="146" s="402" customFormat="1" ht="16.05" customHeight="1"/>
    <row r="147" s="402" customFormat="1" ht="16.05" customHeight="1"/>
    <row r="148" s="402" customFormat="1" ht="16.05" customHeight="1"/>
    <row r="149" s="402" customFormat="1" ht="16.05" customHeight="1"/>
    <row r="150" s="402" customFormat="1" ht="16.05" customHeight="1"/>
    <row r="151" s="402" customFormat="1" ht="16.05" customHeight="1"/>
    <row r="152" s="402" customFormat="1" ht="16.05" customHeight="1"/>
    <row r="153" s="402" customFormat="1" ht="16.05" customHeight="1"/>
    <row r="154" s="402" customFormat="1" ht="16.05" customHeight="1"/>
    <row r="155" s="402" customFormat="1" ht="16.05" customHeight="1"/>
    <row r="156" s="402" customFormat="1" ht="16.05" customHeight="1"/>
    <row r="157" s="402" customFormat="1" ht="16.05" customHeight="1"/>
    <row r="158" s="402" customFormat="1" ht="16.05" customHeight="1"/>
    <row r="159" s="402" customFormat="1" ht="16.05" customHeight="1"/>
    <row r="160" s="402" customFormat="1" ht="16.05" customHeight="1"/>
    <row r="161" s="402" customFormat="1" ht="16.05" customHeight="1"/>
    <row r="162" s="402" customFormat="1" ht="16.05" customHeight="1"/>
    <row r="163" s="402" customFormat="1" ht="16.05" customHeight="1"/>
    <row r="164" s="402" customFormat="1" ht="16.05" customHeight="1"/>
    <row r="165" s="402" customFormat="1" ht="16.05" customHeight="1"/>
    <row r="166" s="402" customFormat="1" ht="16.05" customHeight="1"/>
    <row r="167" s="402" customFormat="1" ht="16.05" customHeight="1"/>
    <row r="168" s="402" customFormat="1" ht="16.05" customHeight="1"/>
    <row r="169" s="402" customFormat="1" ht="16.05" customHeight="1"/>
    <row r="170" s="402" customFormat="1" ht="16.05" customHeight="1"/>
    <row r="171" s="402" customFormat="1" ht="16.05" customHeight="1"/>
    <row r="172" s="402" customFormat="1" ht="16.05" customHeight="1"/>
    <row r="173" s="402" customFormat="1" ht="16.05" customHeight="1"/>
    <row r="174" s="402" customFormat="1" ht="16.05" customHeight="1"/>
    <row r="175" s="402" customFormat="1" ht="16.05" customHeight="1"/>
    <row r="176" s="402" customFormat="1" ht="16.05" customHeight="1"/>
    <row r="177" s="402" customFormat="1" ht="16.05" customHeight="1"/>
    <row r="178" s="402" customFormat="1" ht="16.05" customHeight="1"/>
    <row r="179" s="402" customFormat="1" ht="16.05" customHeight="1"/>
    <row r="180" s="402" customFormat="1" ht="16.05" customHeight="1"/>
    <row r="181" s="402" customFormat="1" ht="16.05" customHeight="1"/>
    <row r="182" s="402" customFormat="1" ht="16.05" customHeight="1"/>
    <row r="183" s="402" customFormat="1" ht="16.05" customHeight="1"/>
    <row r="184" s="402" customFormat="1" ht="16.05" customHeight="1"/>
    <row r="185" s="402" customFormat="1" ht="16.05" customHeight="1"/>
    <row r="186" s="402" customFormat="1" ht="16.05" customHeight="1"/>
    <row r="187" s="402" customFormat="1" ht="16.05" customHeight="1"/>
    <row r="188" s="402" customFormat="1" ht="16.05" customHeight="1"/>
    <row r="189" s="402" customFormat="1" ht="16.05" customHeight="1"/>
    <row r="190" s="402" customFormat="1" ht="16.05" customHeight="1"/>
    <row r="191" s="402" customFormat="1" ht="16.05" customHeight="1"/>
    <row r="192" s="402" customFormat="1" ht="16.05" customHeight="1"/>
    <row r="193" s="402" customFormat="1" ht="16.05" customHeight="1"/>
    <row r="194" s="402" customFormat="1" ht="16.05" customHeight="1"/>
    <row r="195" s="402" customFormat="1" ht="16.05" customHeight="1"/>
    <row r="196" s="402" customFormat="1" ht="16.05" customHeight="1"/>
    <row r="197" s="402" customFormat="1" ht="16.05" customHeight="1"/>
    <row r="198" s="402" customFormat="1" ht="16.05" customHeight="1"/>
    <row r="199" s="402" customFormat="1" ht="16.05" customHeight="1"/>
    <row r="200" s="402" customFormat="1" ht="16.05" customHeight="1"/>
    <row r="201" s="402" customFormat="1" ht="16.05" customHeight="1"/>
    <row r="202" s="402" customFormat="1" ht="16.05" customHeight="1"/>
    <row r="203" s="402" customFormat="1" ht="16.05" customHeight="1"/>
    <row r="204" s="402" customFormat="1" ht="16.05" customHeight="1"/>
    <row r="205" s="402" customFormat="1" ht="16.05" customHeight="1"/>
    <row r="206" s="402" customFormat="1" ht="16.05" customHeight="1"/>
    <row r="207" s="402" customFormat="1" ht="16.05" customHeight="1"/>
    <row r="208" s="402" customFormat="1" ht="16.05" customHeight="1"/>
    <row r="209" s="402" customFormat="1" ht="16.05" customHeight="1"/>
    <row r="210" s="402" customFormat="1" ht="16.05" customHeight="1"/>
    <row r="211" s="402" customFormat="1" ht="16.05" customHeight="1"/>
    <row r="212" s="402" customFormat="1" ht="16.05" customHeight="1"/>
    <row r="213" s="402" customFormat="1" ht="16.05" customHeight="1"/>
    <row r="214" s="402" customFormat="1" ht="16.05" customHeight="1"/>
    <row r="215" s="402" customFormat="1" ht="16.05" customHeight="1"/>
    <row r="216" s="402" customFormat="1" ht="16.05" customHeight="1"/>
    <row r="217" s="402" customFormat="1" ht="16.05" customHeight="1"/>
    <row r="218" s="402" customFormat="1" ht="16.05" customHeight="1"/>
    <row r="219" s="402" customFormat="1" ht="16.05" customHeight="1"/>
    <row r="220" s="402" customFormat="1" ht="16.05" customHeight="1"/>
    <row r="221" s="402" customFormat="1" ht="16.05" customHeight="1"/>
    <row r="222" s="402" customFormat="1" ht="16.05" customHeight="1"/>
    <row r="223" s="402" customFormat="1" ht="16.05" customHeight="1"/>
    <row r="224" s="402" customFormat="1" ht="16.05" customHeight="1"/>
    <row r="225" s="402" customFormat="1" ht="16.05" customHeight="1"/>
    <row r="226" s="402" customFormat="1" ht="16.05" customHeight="1"/>
    <row r="227" s="402" customFormat="1" ht="16.05" customHeight="1"/>
    <row r="228" s="402" customFormat="1" ht="16.05" customHeight="1"/>
    <row r="229" s="402" customFormat="1" ht="16.05" customHeight="1"/>
    <row r="230" s="402" customFormat="1" ht="16.05" customHeight="1"/>
    <row r="231" s="402" customFormat="1" ht="16.05" customHeight="1"/>
    <row r="232" s="402" customFormat="1" ht="16.05" customHeight="1"/>
    <row r="233" s="402" customFormat="1" ht="16.05" customHeight="1"/>
    <row r="234" s="402" customFormat="1" ht="16.05" customHeight="1"/>
    <row r="235" s="402" customFormat="1" ht="16.05" customHeight="1"/>
    <row r="236" s="402" customFormat="1" ht="16.05" customHeight="1"/>
    <row r="237" s="402" customFormat="1" ht="16.05" customHeight="1"/>
    <row r="238" s="402" customFormat="1" ht="16.05" customHeight="1"/>
    <row r="239" s="402" customFormat="1" ht="16.05" customHeight="1"/>
    <row r="240" s="402" customFormat="1" ht="16.05" customHeight="1"/>
    <row r="241" s="402" customFormat="1" ht="16.05" customHeight="1"/>
    <row r="242" s="402" customFormat="1" ht="16.05" customHeight="1"/>
    <row r="243" s="402" customFormat="1" ht="16.05" customHeight="1"/>
    <row r="244" s="402" customFormat="1" ht="16.05" customHeight="1"/>
    <row r="245" s="402" customFormat="1" ht="16.05" customHeight="1"/>
    <row r="246" s="402" customFormat="1" ht="16.05" customHeight="1"/>
    <row r="247" s="402" customFormat="1" ht="16.05" customHeight="1"/>
    <row r="248" s="402" customFormat="1" ht="16.05" customHeight="1"/>
    <row r="249" s="402" customFormat="1" ht="16.05" customHeight="1"/>
    <row r="250" s="402" customFormat="1" ht="16.05" customHeight="1"/>
    <row r="251" s="402" customFormat="1" ht="16.05" customHeight="1"/>
    <row r="252" s="402" customFormat="1" ht="16.05" customHeight="1"/>
    <row r="253" s="402" customFormat="1" ht="16.05" customHeight="1"/>
    <row r="254" s="402" customFormat="1" ht="16.05" customHeight="1"/>
    <row r="255" s="402" customFormat="1" ht="16.05" customHeight="1"/>
    <row r="256" s="402" customFormat="1" ht="16.05" customHeight="1"/>
    <row r="257" s="402" customFormat="1" ht="16.05" customHeight="1"/>
    <row r="258" s="402" customFormat="1" ht="16.05" customHeight="1"/>
    <row r="259" s="402" customFormat="1" ht="16.05" customHeight="1"/>
    <row r="260" s="402" customFormat="1" ht="16.05" customHeight="1"/>
    <row r="261" s="402" customFormat="1" ht="16.05" customHeight="1"/>
    <row r="262" s="402" customFormat="1" ht="16.05" customHeight="1"/>
    <row r="263" s="402" customFormat="1" ht="16.05" customHeight="1"/>
    <row r="264" s="402" customFormat="1" ht="16.05" customHeight="1"/>
    <row r="265" s="402" customFormat="1" ht="16.05" customHeight="1"/>
    <row r="266" s="402" customFormat="1" ht="16.05" customHeight="1"/>
    <row r="267" s="402" customFormat="1" ht="16.05" customHeight="1"/>
    <row r="268" s="402" customFormat="1" ht="16.05" customHeight="1"/>
    <row r="269" s="402" customFormat="1" ht="16.05" customHeight="1"/>
    <row r="270" s="402" customFormat="1" ht="16.05" customHeight="1"/>
    <row r="271" s="402" customFormat="1" ht="16.05" customHeight="1"/>
    <row r="272" s="402" customFormat="1" ht="16.05" customHeight="1"/>
    <row r="273" s="402" customFormat="1" ht="16.05" customHeight="1"/>
    <row r="274" s="402" customFormat="1" ht="16.05" customHeight="1"/>
    <row r="275" s="402" customFormat="1" ht="16.05" customHeight="1"/>
    <row r="276" s="402" customFormat="1" ht="16.05" customHeight="1"/>
    <row r="277" s="402" customFormat="1" ht="16.05" customHeight="1"/>
    <row r="278" s="402" customFormat="1" ht="16.05" customHeight="1"/>
    <row r="279" s="402" customFormat="1" ht="16.05" customHeight="1"/>
    <row r="280" s="402" customFormat="1" ht="16.05" customHeight="1"/>
    <row r="281" s="402" customFormat="1" ht="16.05" customHeight="1"/>
    <row r="282" s="402" customFormat="1" ht="16.05" customHeight="1"/>
    <row r="283" s="402" customFormat="1" ht="16.05" customHeight="1"/>
    <row r="284" s="402" customFormat="1" ht="16.05" customHeight="1"/>
    <row r="285" s="402" customFormat="1" ht="16.05" customHeight="1"/>
    <row r="286" s="402" customFormat="1" ht="16.05" customHeight="1"/>
    <row r="287" s="402" customFormat="1" ht="16.05" customHeight="1"/>
    <row r="288" s="402" customFormat="1" ht="16.05" customHeight="1"/>
    <row r="289" s="402" customFormat="1" ht="16.05" customHeight="1"/>
    <row r="290" s="402" customFormat="1" ht="16.05" customHeight="1"/>
    <row r="291" s="402" customFormat="1" ht="16.05" customHeight="1"/>
    <row r="292" s="402" customFormat="1" ht="16.05" customHeight="1"/>
    <row r="293" s="402" customFormat="1" ht="16.05" customHeight="1"/>
    <row r="294" s="402" customFormat="1" ht="16.05" customHeight="1"/>
    <row r="295" s="402" customFormat="1" ht="16.05" customHeight="1"/>
    <row r="296" s="402" customFormat="1" ht="16.05" customHeight="1"/>
    <row r="297" s="402" customFormat="1" ht="16.05" customHeight="1"/>
    <row r="298" s="402" customFormat="1" ht="16.05" customHeight="1"/>
    <row r="299" s="402" customFormat="1" ht="16.05" customHeight="1"/>
    <row r="300" s="402" customFormat="1" ht="16.05" customHeight="1"/>
    <row r="301" s="402" customFormat="1" ht="16.05" customHeight="1"/>
    <row r="302" s="402" customFormat="1" ht="16.05" customHeight="1"/>
    <row r="303" s="402" customFormat="1" ht="16.05" customHeight="1"/>
    <row r="304" s="402" customFormat="1" ht="16.05" customHeight="1"/>
    <row r="305" s="402" customFormat="1" ht="16.05" customHeight="1"/>
    <row r="306" s="402" customFormat="1" ht="16.05" customHeight="1"/>
    <row r="307" s="402" customFormat="1" ht="16.05" customHeight="1"/>
    <row r="308" s="402" customFormat="1" ht="16.05" customHeight="1"/>
    <row r="309" s="402" customFormat="1" ht="16.05" customHeight="1"/>
    <row r="310" s="402" customFormat="1" ht="16.05" customHeight="1"/>
    <row r="311" s="402" customFormat="1" ht="16.05" customHeight="1"/>
    <row r="312" s="402" customFormat="1" ht="16.05" customHeight="1"/>
    <row r="313" s="402" customFormat="1" ht="16.05" customHeight="1"/>
    <row r="314" s="402" customFormat="1" ht="16.05" customHeight="1"/>
    <row r="315" s="402" customFormat="1" ht="16.05" customHeight="1"/>
    <row r="316" s="402" customFormat="1" ht="16.05" customHeight="1"/>
    <row r="317" s="402" customFormat="1" ht="16.05" customHeight="1"/>
    <row r="318" s="402" customFormat="1" ht="16.05" customHeight="1"/>
    <row r="319" s="402" customFormat="1" ht="16.05" customHeight="1"/>
    <row r="320" s="402" customFormat="1" ht="16.05" customHeight="1"/>
    <row r="321" s="402" customFormat="1" ht="16.05" customHeight="1"/>
    <row r="322" s="402" customFormat="1" ht="16.05" customHeight="1"/>
    <row r="323" s="402" customFormat="1" ht="16.05" customHeight="1"/>
    <row r="324" s="402" customFormat="1" ht="16.05" customHeight="1"/>
    <row r="325" s="402" customFormat="1" ht="16.05" customHeight="1"/>
    <row r="326" s="402" customFormat="1" ht="16.05" customHeight="1"/>
    <row r="327" s="402" customFormat="1" ht="16.05" customHeight="1"/>
    <row r="328" s="402" customFormat="1" ht="16.05" customHeight="1"/>
    <row r="329" s="402" customFormat="1" ht="16.05" customHeight="1"/>
    <row r="330" s="402" customFormat="1" ht="16.05" customHeight="1"/>
    <row r="331" s="402" customFormat="1" ht="16.05" customHeight="1"/>
    <row r="332" s="402" customFormat="1" ht="16.05" customHeight="1"/>
    <row r="333" s="402" customFormat="1" ht="16.05" customHeight="1"/>
    <row r="334" s="402" customFormat="1" ht="16.05" customHeight="1"/>
    <row r="335" s="402" customFormat="1" ht="16.05" customHeight="1"/>
    <row r="336" s="402" customFormat="1" ht="16.05" customHeight="1"/>
    <row r="337" s="402" customFormat="1" ht="16.05" customHeight="1"/>
    <row r="338" s="402" customFormat="1" ht="16.05" customHeight="1"/>
    <row r="339" s="402" customFormat="1" ht="16.05" customHeight="1"/>
    <row r="340" s="402" customFormat="1" ht="16.05" customHeight="1"/>
    <row r="341" s="402" customFormat="1" ht="16.05" customHeight="1"/>
    <row r="342" s="402" customFormat="1" ht="16.05" customHeight="1"/>
    <row r="343" s="402" customFormat="1" ht="16.05" customHeight="1"/>
    <row r="344" s="402" customFormat="1" ht="16.05" customHeight="1"/>
    <row r="345" s="402" customFormat="1" ht="16.05" customHeight="1"/>
    <row r="346" s="402" customFormat="1" ht="16.05" customHeight="1"/>
    <row r="347" s="402" customFormat="1" ht="16.05" customHeight="1"/>
    <row r="348" s="402" customFormat="1" ht="16.05" customHeight="1"/>
    <row r="349" s="402" customFormat="1" ht="16.05" customHeight="1"/>
    <row r="350" s="402" customFormat="1" ht="16.05" customHeight="1"/>
    <row r="351" s="402" customFormat="1" ht="16.05" customHeight="1"/>
    <row r="352" s="402" customFormat="1" ht="16.05" customHeight="1"/>
    <row r="353" s="402" customFormat="1" ht="16.05" customHeight="1"/>
    <row r="354" s="402" customFormat="1" ht="16.05" customHeight="1"/>
    <row r="355" s="402" customFormat="1" ht="16.05" customHeight="1"/>
    <row r="356" s="402" customFormat="1" ht="16.05" customHeight="1"/>
    <row r="357" s="402" customFormat="1" ht="16.05" customHeight="1"/>
    <row r="358" s="402" customFormat="1" ht="16.05" customHeight="1"/>
    <row r="359" s="402" customFormat="1" ht="16.05" customHeight="1"/>
    <row r="360" s="402" customFormat="1" ht="16.05" customHeight="1"/>
    <row r="361" s="402" customFormat="1" ht="16.05" customHeight="1"/>
    <row r="362" s="402" customFormat="1" ht="16.05" customHeight="1"/>
    <row r="363" s="402" customFormat="1" ht="16.05" customHeight="1"/>
    <row r="364" s="402" customFormat="1" ht="16.05" customHeight="1"/>
    <row r="365" s="402" customFormat="1" ht="16.05" customHeight="1"/>
    <row r="366" s="402" customFormat="1" ht="16.05" customHeight="1"/>
    <row r="367" s="402" customFormat="1" ht="16.05" customHeight="1"/>
    <row r="368" s="402" customFormat="1" ht="16.05" customHeight="1"/>
    <row r="369" s="402" customFormat="1" ht="16.05" customHeight="1"/>
    <row r="370" s="402" customFormat="1" ht="16.05" customHeight="1"/>
    <row r="371" s="402" customFormat="1" ht="16.05" customHeight="1"/>
    <row r="372" s="402" customFormat="1" ht="16.05" customHeight="1"/>
    <row r="373" s="402" customFormat="1" ht="16.05" customHeight="1"/>
    <row r="374" s="402" customFormat="1" ht="16.05" customHeight="1"/>
    <row r="375" s="402" customFormat="1" ht="16.05" customHeight="1"/>
    <row r="376" s="402" customFormat="1" ht="16.05" customHeight="1"/>
    <row r="377" s="402" customFormat="1" ht="16.05" customHeight="1"/>
    <row r="378" s="402" customFormat="1" ht="16.05" customHeight="1"/>
    <row r="379" s="402" customFormat="1" ht="16.05" customHeight="1"/>
    <row r="380" s="402" customFormat="1" ht="16.05" customHeight="1"/>
    <row r="381" s="402" customFormat="1" ht="16.05" customHeight="1"/>
    <row r="382" s="402" customFormat="1" ht="16.05" customHeight="1"/>
    <row r="383" s="402" customFormat="1" ht="16.05" customHeight="1"/>
    <row r="384" s="402" customFormat="1" ht="16.05" customHeight="1"/>
    <row r="385" s="402" customFormat="1" ht="16.05" customHeight="1"/>
    <row r="386" s="402" customFormat="1" ht="16.05" customHeight="1"/>
    <row r="387" s="402" customFormat="1" ht="16.05" customHeight="1"/>
    <row r="388" s="402" customFormat="1" ht="16.05" customHeight="1"/>
    <row r="389" s="402" customFormat="1" ht="16.05" customHeight="1"/>
    <row r="390" s="402" customFormat="1" ht="16.05" customHeight="1"/>
    <row r="391" s="402" customFormat="1" ht="16.05" customHeight="1"/>
    <row r="392" s="402" customFormat="1" ht="16.05" customHeight="1"/>
    <row r="393" s="402" customFormat="1" ht="16.05" customHeight="1"/>
    <row r="394" s="402" customFormat="1" ht="16.05" customHeight="1"/>
    <row r="395" s="402" customFormat="1" ht="16.05" customHeight="1"/>
    <row r="396" s="402" customFormat="1" ht="16.05" customHeight="1"/>
    <row r="397" s="402" customFormat="1" ht="16.05" customHeight="1"/>
    <row r="398" s="402" customFormat="1" ht="16.05" customHeight="1"/>
    <row r="399" s="402" customFormat="1" ht="16.05" customHeight="1"/>
    <row r="400" s="402" customFormat="1" ht="16.05" customHeight="1"/>
    <row r="401" s="402" customFormat="1" ht="16.05" customHeight="1"/>
    <row r="402" s="402" customFormat="1" ht="16.05" customHeight="1"/>
    <row r="403" s="402" customFormat="1" ht="16.05" customHeight="1"/>
    <row r="404" s="402" customFormat="1" ht="16.05" customHeight="1"/>
    <row r="405" s="402" customFormat="1" ht="16.05" customHeight="1"/>
    <row r="406" s="402" customFormat="1" ht="16.05" customHeight="1"/>
    <row r="407" s="402" customFormat="1" ht="16.05" customHeight="1"/>
    <row r="408" s="402" customFormat="1" ht="16.05" customHeight="1"/>
    <row r="409" s="402" customFormat="1" ht="16.05" customHeight="1"/>
    <row r="410" s="402" customFormat="1" ht="16.05" customHeight="1"/>
    <row r="411" s="402" customFormat="1" ht="16.05" customHeight="1"/>
    <row r="412" s="402" customFormat="1" ht="16.05" customHeight="1"/>
    <row r="413" s="402" customFormat="1" ht="16.05" customHeight="1"/>
    <row r="414" s="402" customFormat="1" ht="16.05" customHeight="1"/>
    <row r="415" s="402" customFormat="1" ht="16.05" customHeight="1"/>
    <row r="416" s="402" customFormat="1" ht="16.05" customHeight="1"/>
    <row r="417" s="402" customFormat="1" ht="16.05" customHeight="1"/>
    <row r="418" s="402" customFormat="1" ht="16.05" customHeight="1"/>
    <row r="419" s="402" customFormat="1" ht="16.05" customHeight="1"/>
    <row r="420" s="402" customFormat="1" ht="16.05" customHeight="1"/>
    <row r="421" s="402" customFormat="1" ht="16.05" customHeight="1"/>
    <row r="422" s="402" customFormat="1" ht="16.05" customHeight="1"/>
    <row r="423" s="402" customFormat="1" ht="16.05" customHeight="1"/>
    <row r="424" s="402" customFormat="1" ht="16.05" customHeight="1"/>
    <row r="425" s="402" customFormat="1" ht="16.05" customHeight="1"/>
    <row r="426" s="402" customFormat="1" ht="16.05" customHeight="1"/>
    <row r="427" s="402" customFormat="1" ht="16.05" customHeight="1"/>
    <row r="428" s="402" customFormat="1" ht="16.05" customHeight="1"/>
    <row r="429" s="402" customFormat="1" ht="16.05" customHeight="1"/>
    <row r="430" s="402" customFormat="1" ht="16.05" customHeight="1"/>
    <row r="431" s="402" customFormat="1" ht="16.05" customHeight="1"/>
    <row r="432" s="402" customFormat="1" ht="16.05" customHeight="1"/>
    <row r="433" s="402" customFormat="1" ht="16.05" customHeight="1"/>
    <row r="434" s="402" customFormat="1" ht="16.05" customHeight="1"/>
    <row r="435" s="402" customFormat="1" ht="16.05" customHeight="1"/>
    <row r="436" s="402" customFormat="1" ht="16.05" customHeight="1"/>
    <row r="437" s="402" customFormat="1" ht="16.05" customHeight="1"/>
    <row r="438" s="402" customFormat="1" ht="16.05" customHeight="1"/>
    <row r="439" s="402" customFormat="1" ht="16.05" customHeight="1"/>
    <row r="440" s="402" customFormat="1" ht="16.05" customHeight="1"/>
    <row r="441" s="402" customFormat="1" ht="16.05" customHeight="1"/>
    <row r="442" s="402" customFormat="1" ht="16.05" customHeight="1"/>
    <row r="443" s="402" customFormat="1" ht="16.05" customHeight="1"/>
    <row r="444" s="402" customFormat="1" ht="16.05" customHeight="1"/>
    <row r="445" s="402" customFormat="1" ht="16.05" customHeight="1"/>
    <row r="446" s="402" customFormat="1" ht="16.05" customHeight="1"/>
    <row r="447" s="402" customFormat="1" ht="16.05" customHeight="1"/>
    <row r="448" s="402" customFormat="1" ht="16.05" customHeight="1"/>
    <row r="449" s="402" customFormat="1" ht="16.05" customHeight="1"/>
    <row r="450" s="402" customFormat="1" ht="16.05" customHeight="1"/>
    <row r="451" s="402" customFormat="1" ht="16.05" customHeight="1"/>
    <row r="452" s="402" customFormat="1" ht="16.05" customHeight="1"/>
    <row r="453" s="402" customFormat="1" ht="16.05" customHeight="1"/>
    <row r="454" s="402" customFormat="1" ht="16.05" customHeight="1"/>
    <row r="455" s="402" customFormat="1" ht="16.05" customHeight="1"/>
    <row r="456" s="402" customFormat="1" ht="16.05" customHeight="1"/>
    <row r="457" s="402" customFormat="1" ht="16.05" customHeight="1"/>
    <row r="458" s="402" customFormat="1" ht="16.05" customHeight="1"/>
    <row r="459" s="402" customFormat="1" ht="16.05" customHeight="1"/>
    <row r="460" s="402" customFormat="1" ht="16.05" customHeight="1"/>
    <row r="461" s="402" customFormat="1" ht="16.05" customHeight="1"/>
    <row r="462" s="402" customFormat="1" ht="16.05" customHeight="1"/>
    <row r="463" s="402" customFormat="1" ht="16.05" customHeight="1"/>
    <row r="464" s="402" customFormat="1" ht="16.05" customHeight="1"/>
    <row r="465" s="402" customFormat="1" ht="16.05" customHeight="1"/>
    <row r="466" s="402" customFormat="1" ht="16.05" customHeight="1"/>
    <row r="467" s="402" customFormat="1" ht="16.05" customHeight="1"/>
    <row r="468" s="402" customFormat="1" ht="16.05" customHeight="1"/>
    <row r="469" s="402" customFormat="1" ht="16.05" customHeight="1"/>
    <row r="470" s="402" customFormat="1" ht="16.05" customHeight="1"/>
    <row r="471" s="402" customFormat="1" ht="16.05" customHeight="1"/>
    <row r="472" s="402" customFormat="1" ht="16.05" customHeight="1"/>
    <row r="473" s="402" customFormat="1" ht="16.05" customHeight="1"/>
    <row r="474" s="402" customFormat="1" ht="16.05" customHeight="1"/>
    <row r="475" s="402" customFormat="1" ht="16.05" customHeight="1"/>
    <row r="476" s="402" customFormat="1" ht="16.05" customHeight="1"/>
    <row r="477" s="402" customFormat="1" ht="16.05" customHeight="1"/>
    <row r="478" s="402" customFormat="1" ht="16.05" customHeight="1"/>
    <row r="479" s="402" customFormat="1" ht="16.05" customHeight="1"/>
    <row r="480" s="402" customFormat="1" ht="16.05" customHeight="1"/>
    <row r="481" s="402" customFormat="1" ht="16.05" customHeight="1"/>
    <row r="482" s="402" customFormat="1" ht="16.05" customHeight="1"/>
    <row r="483" s="402" customFormat="1" ht="16.05" customHeight="1"/>
    <row r="484" s="402" customFormat="1" ht="16.05" customHeight="1"/>
    <row r="485" s="402" customFormat="1" ht="16.05" customHeight="1"/>
    <row r="486" s="402" customFormat="1" ht="16.05" customHeight="1"/>
    <row r="487" s="402" customFormat="1" ht="16.05" customHeight="1"/>
    <row r="488" s="402" customFormat="1" ht="16.05" customHeight="1"/>
    <row r="489" s="402" customFormat="1" ht="16.05" customHeight="1"/>
    <row r="490" s="402" customFormat="1" ht="16.05" customHeight="1"/>
    <row r="491" s="402" customFormat="1" ht="16.05" customHeight="1"/>
    <row r="492" s="402" customFormat="1" ht="16.05" customHeight="1"/>
    <row r="493" s="402" customFormat="1" ht="16.05" customHeight="1"/>
    <row r="494" s="402" customFormat="1" ht="16.05" customHeight="1"/>
    <row r="495" s="402" customFormat="1" ht="16.05" customHeight="1"/>
    <row r="496" s="402" customFormat="1" ht="16.05" customHeight="1"/>
    <row r="497" s="402" customFormat="1" ht="16.05" customHeight="1"/>
    <row r="498" s="402" customFormat="1" ht="16.05" customHeight="1"/>
    <row r="499" s="402" customFormat="1" ht="16.05" customHeight="1"/>
    <row r="500" s="402" customFormat="1" ht="16.05" customHeight="1"/>
    <row r="501" s="402" customFormat="1" ht="16.05" customHeight="1"/>
    <row r="502" s="402" customFormat="1" ht="16.05" customHeight="1"/>
    <row r="503" s="402" customFormat="1" ht="16.05" customHeight="1"/>
    <row r="504" s="402" customFormat="1" ht="16.05" customHeight="1"/>
    <row r="505" s="402" customFormat="1" ht="16.05" customHeight="1"/>
    <row r="506" s="402" customFormat="1" ht="16.05" customHeight="1"/>
    <row r="507" s="402" customFormat="1" ht="16.05" customHeight="1"/>
    <row r="508" s="402" customFormat="1" ht="16.05" customHeight="1"/>
    <row r="509" s="402" customFormat="1" ht="16.05" customHeight="1"/>
    <row r="510" s="402" customFormat="1" ht="16.05" customHeight="1"/>
    <row r="511" s="402" customFormat="1" ht="16.05" customHeight="1"/>
    <row r="512" s="402" customFormat="1" ht="16.05" customHeight="1"/>
    <row r="513" s="402" customFormat="1" ht="16.05" customHeight="1"/>
    <row r="514" s="402" customFormat="1" ht="16.05" customHeight="1"/>
    <row r="515" s="402" customFormat="1" ht="16.05" customHeight="1"/>
    <row r="516" s="402" customFormat="1" ht="16.05" customHeight="1"/>
    <row r="517" s="402" customFormat="1" ht="16.05" customHeight="1"/>
    <row r="518" s="402" customFormat="1" ht="16.05" customHeight="1"/>
    <row r="519" s="402" customFormat="1" ht="16.05" customHeight="1"/>
    <row r="520" s="402" customFormat="1" ht="16.05" customHeight="1"/>
    <row r="521" s="402" customFormat="1" ht="16.05" customHeight="1"/>
    <row r="522" s="402" customFormat="1" ht="16.05" customHeight="1"/>
    <row r="523" s="402" customFormat="1" ht="16.05" customHeight="1"/>
    <row r="524" s="402" customFormat="1" ht="16.05" customHeight="1"/>
    <row r="525" s="402" customFormat="1" ht="16.05" customHeight="1"/>
    <row r="526" s="402" customFormat="1" ht="16.05" customHeight="1"/>
    <row r="527" s="402" customFormat="1" ht="16.05" customHeight="1"/>
    <row r="528" s="402" customFormat="1" ht="16.05" customHeight="1"/>
    <row r="529" s="402" customFormat="1" ht="16.05" customHeight="1"/>
    <row r="530" s="402" customFormat="1" ht="16.05" customHeight="1"/>
    <row r="531" s="402" customFormat="1" ht="16.05" customHeight="1"/>
    <row r="532" s="402" customFormat="1" ht="16.05" customHeight="1"/>
    <row r="533" s="402" customFormat="1" ht="16.05" customHeight="1"/>
    <row r="534" s="402" customFormat="1" ht="16.05" customHeight="1"/>
    <row r="535" s="402" customFormat="1" ht="16.05" customHeight="1"/>
    <row r="536" s="402" customFormat="1" ht="16.05" customHeight="1"/>
    <row r="537" s="402" customFormat="1" ht="16.05" customHeight="1"/>
    <row r="538" s="402" customFormat="1" ht="16.05" customHeight="1"/>
    <row r="539" s="402" customFormat="1" ht="16.05" customHeight="1"/>
    <row r="540" s="402" customFormat="1" ht="16.05" customHeight="1"/>
    <row r="541" s="402" customFormat="1" ht="16.05" customHeight="1"/>
    <row r="542" s="402" customFormat="1" ht="16.05" customHeight="1"/>
    <row r="543" s="402" customFormat="1" ht="16.05" customHeight="1"/>
    <row r="544" s="402" customFormat="1" ht="16.05" customHeight="1"/>
    <row r="545" s="402" customFormat="1" ht="16.05" customHeight="1"/>
    <row r="546" s="402" customFormat="1" ht="16.05" customHeight="1"/>
    <row r="547" s="402" customFormat="1" ht="16.05" customHeight="1"/>
    <row r="548" s="402" customFormat="1" ht="16.05" customHeight="1"/>
    <row r="549" s="402" customFormat="1" ht="16.05" customHeight="1"/>
    <row r="550" s="402" customFormat="1" ht="16.05" customHeight="1"/>
    <row r="551" s="402" customFormat="1" ht="16.05" customHeight="1"/>
    <row r="552" s="402" customFormat="1" ht="16.05" customHeight="1"/>
    <row r="553" s="402" customFormat="1" ht="16.05" customHeight="1"/>
    <row r="554" s="402" customFormat="1" ht="16.05" customHeight="1"/>
    <row r="555" s="402" customFormat="1" ht="16.05" customHeight="1"/>
    <row r="556" s="402" customFormat="1" ht="16.05" customHeight="1"/>
    <row r="557" s="402" customFormat="1" ht="16.05" customHeight="1"/>
    <row r="558" s="402" customFormat="1" ht="16.05" customHeight="1"/>
    <row r="559" s="402" customFormat="1" ht="16.05" customHeight="1"/>
    <row r="560" s="402" customFormat="1" ht="16.05" customHeight="1"/>
    <row r="561" s="402" customFormat="1" ht="16.05" customHeight="1"/>
    <row r="562" s="402" customFormat="1" ht="16.05" customHeight="1"/>
    <row r="563" s="402" customFormat="1" ht="16.05" customHeight="1"/>
    <row r="564" s="402" customFormat="1" ht="16.05" customHeight="1"/>
    <row r="565" s="402" customFormat="1" ht="16.05" customHeight="1"/>
    <row r="566" s="402" customFormat="1" ht="16.05" customHeight="1"/>
    <row r="567" s="402" customFormat="1" ht="16.05" customHeight="1"/>
    <row r="568" s="402" customFormat="1" ht="16.05" customHeight="1"/>
    <row r="569" s="402" customFormat="1" ht="16.05" customHeight="1"/>
    <row r="570" s="402" customFormat="1" ht="16.05" customHeight="1"/>
    <row r="571" s="402" customFormat="1" ht="16.05" customHeight="1"/>
    <row r="572" s="402" customFormat="1" ht="16.05" customHeight="1"/>
    <row r="573" s="402" customFormat="1" ht="16.05" customHeight="1"/>
    <row r="574" s="402" customFormat="1" ht="16.05" customHeight="1"/>
    <row r="575" s="402" customFormat="1" ht="16.05" customHeight="1"/>
    <row r="576" s="402" customFormat="1" ht="16.05" customHeight="1"/>
    <row r="577" s="402" customFormat="1" ht="16.05" customHeight="1"/>
    <row r="578" s="402" customFormat="1" ht="16.05" customHeight="1"/>
    <row r="579" s="402" customFormat="1" ht="16.05" customHeight="1"/>
    <row r="580" s="402" customFormat="1" ht="16.05" customHeight="1"/>
    <row r="581" s="402" customFormat="1" ht="16.05" customHeight="1"/>
    <row r="582" s="402" customFormat="1" ht="16.05" customHeight="1"/>
    <row r="583" s="402" customFormat="1" ht="16.05" customHeight="1"/>
    <row r="584" s="402" customFormat="1" ht="16.05" customHeight="1"/>
    <row r="585" s="402" customFormat="1" ht="16.05" customHeight="1"/>
    <row r="586" s="402" customFormat="1" ht="16.05" customHeight="1"/>
    <row r="587" s="402" customFormat="1" ht="16.05" customHeight="1"/>
    <row r="588" s="402" customFormat="1" ht="16.05" customHeight="1"/>
    <row r="589" s="402" customFormat="1" ht="16.05" customHeight="1"/>
    <row r="590" s="402" customFormat="1" ht="16.05" customHeight="1"/>
    <row r="591" s="402" customFormat="1" ht="16.05" customHeight="1"/>
    <row r="592" s="402" customFormat="1" ht="16.05" customHeight="1"/>
    <row r="593" s="402" customFormat="1" ht="16.05" customHeight="1"/>
    <row r="594" s="402" customFormat="1" ht="16.05" customHeight="1"/>
    <row r="595" s="402" customFormat="1" ht="16.05" customHeight="1"/>
    <row r="596" s="402" customFormat="1" ht="16.05" customHeight="1"/>
    <row r="597" s="402" customFormat="1" ht="16.05" customHeight="1"/>
    <row r="598" s="402" customFormat="1" ht="16.05" customHeight="1"/>
    <row r="599" s="402" customFormat="1" ht="16.05" customHeight="1"/>
    <row r="600" s="402" customFormat="1" ht="16.05" customHeight="1"/>
    <row r="601" s="402" customFormat="1" ht="16.05" customHeight="1"/>
    <row r="602" s="402" customFormat="1" ht="16.05" customHeight="1"/>
    <row r="603" s="402" customFormat="1" ht="16.05" customHeight="1"/>
    <row r="604" s="402" customFormat="1" ht="16.05" customHeight="1"/>
    <row r="605" s="402" customFormat="1" ht="16.05" customHeight="1"/>
    <row r="606" s="402" customFormat="1" ht="16.05" customHeight="1"/>
    <row r="607" s="402" customFormat="1" ht="16.05" customHeight="1"/>
    <row r="608" s="402" customFormat="1" ht="16.05" customHeight="1"/>
    <row r="609" s="402" customFormat="1" ht="16.05" customHeight="1"/>
    <row r="610" s="402" customFormat="1" ht="16.05" customHeight="1"/>
    <row r="611" s="402" customFormat="1" ht="16.05" customHeight="1"/>
    <row r="612" s="402" customFormat="1" ht="16.05" customHeight="1"/>
    <row r="613" s="402" customFormat="1" ht="16.05" customHeight="1"/>
    <row r="614" s="402" customFormat="1" ht="16.05" customHeight="1"/>
    <row r="615" s="402" customFormat="1" ht="16.05" customHeight="1"/>
    <row r="616" s="402" customFormat="1" ht="16.05" customHeight="1"/>
    <row r="617" s="402" customFormat="1" ht="16.05" customHeight="1"/>
    <row r="618" s="402" customFormat="1" ht="16.05" customHeight="1"/>
    <row r="619" s="402" customFormat="1" ht="16.05" customHeight="1"/>
    <row r="620" s="402" customFormat="1" ht="16.05" customHeight="1"/>
    <row r="621" s="402" customFormat="1" ht="16.05" customHeight="1"/>
    <row r="622" s="402" customFormat="1" ht="16.05" customHeight="1"/>
    <row r="623" s="402" customFormat="1" ht="16.05" customHeight="1"/>
    <row r="624" s="402" customFormat="1" ht="16.05" customHeight="1"/>
    <row r="625" s="402" customFormat="1" ht="16.05" customHeight="1"/>
    <row r="626" s="402" customFormat="1" ht="16.05" customHeight="1"/>
    <row r="627" s="402" customFormat="1" ht="16.05" customHeight="1"/>
    <row r="628" s="402" customFormat="1" ht="16.05" customHeight="1"/>
    <row r="629" s="402" customFormat="1" ht="16.05" customHeight="1"/>
    <row r="630" s="402" customFormat="1" ht="16.05" customHeight="1"/>
    <row r="631" s="402" customFormat="1" ht="16.05" customHeight="1"/>
    <row r="632" s="402" customFormat="1" ht="16.05" customHeight="1"/>
    <row r="633" s="402" customFormat="1" ht="16.05" customHeight="1"/>
    <row r="634" s="402" customFormat="1" ht="16.05" customHeight="1"/>
    <row r="635" s="402" customFormat="1" ht="16.05" customHeight="1"/>
    <row r="636" s="402" customFormat="1" ht="16.05" customHeight="1"/>
    <row r="637" s="402" customFormat="1" ht="16.05" customHeight="1"/>
    <row r="638" s="402" customFormat="1" ht="16.05" customHeight="1"/>
    <row r="639" s="402" customFormat="1" ht="16.05" customHeight="1"/>
    <row r="640" s="402" customFormat="1" ht="16.05" customHeight="1"/>
    <row r="641" s="402" customFormat="1" ht="16.05" customHeight="1"/>
    <row r="642" s="402" customFormat="1" ht="16.05" customHeight="1"/>
    <row r="643" s="402" customFormat="1" ht="16.05" customHeight="1"/>
    <row r="644" s="402" customFormat="1" ht="16.05" customHeight="1"/>
    <row r="645" s="402" customFormat="1" ht="16.05" customHeight="1"/>
    <row r="646" s="402" customFormat="1" ht="16.05" customHeight="1"/>
    <row r="647" s="402" customFormat="1" ht="16.05" customHeight="1"/>
    <row r="648" s="402" customFormat="1" ht="16.05" customHeight="1"/>
    <row r="649" s="402" customFormat="1" ht="16.05" customHeight="1"/>
    <row r="650" s="402" customFormat="1" ht="16.05" customHeight="1"/>
    <row r="651" s="402" customFormat="1" ht="16.05" customHeight="1"/>
    <row r="652" s="402" customFormat="1" ht="16.05" customHeight="1"/>
    <row r="653" s="402" customFormat="1" ht="16.05" customHeight="1"/>
    <row r="654" s="402" customFormat="1" ht="16.05" customHeight="1"/>
    <row r="655" s="402" customFormat="1" ht="16.05" customHeight="1"/>
    <row r="656" s="402" customFormat="1" ht="16.05" customHeight="1"/>
    <row r="657" s="402" customFormat="1" ht="16.05" customHeight="1"/>
    <row r="658" s="402" customFormat="1" ht="16.05" customHeight="1"/>
    <row r="659" s="402" customFormat="1" ht="16.05" customHeight="1"/>
    <row r="660" s="402" customFormat="1" ht="16.05" customHeight="1"/>
    <row r="661" s="402" customFormat="1" ht="16.05" customHeight="1"/>
    <row r="662" s="402" customFormat="1" ht="16.05" customHeight="1"/>
    <row r="663" s="402" customFormat="1" ht="16.05" customHeight="1"/>
    <row r="664" s="402" customFormat="1" ht="16.05" customHeight="1"/>
    <row r="665" s="402" customFormat="1" ht="16.05" customHeight="1"/>
    <row r="666" s="402" customFormat="1" ht="16.05" customHeight="1"/>
    <row r="667" s="402" customFormat="1" ht="16.05" customHeight="1"/>
    <row r="668" s="402" customFormat="1" ht="16.05" customHeight="1"/>
    <row r="669" s="402" customFormat="1" ht="16.05" customHeight="1"/>
    <row r="670" s="402" customFormat="1" ht="16.05" customHeight="1"/>
    <row r="671" s="402" customFormat="1" ht="16.05" customHeight="1"/>
    <row r="672" s="402" customFormat="1" ht="16.05" customHeight="1"/>
    <row r="673" s="402" customFormat="1" ht="16.05" customHeight="1"/>
    <row r="674" s="402" customFormat="1" ht="16.05" customHeight="1"/>
    <row r="675" s="402" customFormat="1" ht="16.05" customHeight="1"/>
    <row r="676" s="402" customFormat="1" ht="16.05" customHeight="1"/>
    <row r="677" s="402" customFormat="1" ht="16.05" customHeight="1"/>
    <row r="678" s="402" customFormat="1" ht="16.05" customHeight="1"/>
    <row r="679" s="402" customFormat="1" ht="16.05" customHeight="1"/>
    <row r="680" s="402" customFormat="1" ht="16.05" customHeight="1"/>
    <row r="681" s="402" customFormat="1" ht="16.05" customHeight="1"/>
    <row r="682" s="402" customFormat="1" ht="16.05" customHeight="1"/>
    <row r="683" s="402" customFormat="1" ht="16.05" customHeight="1"/>
    <row r="684" s="402" customFormat="1" ht="16.05" customHeight="1"/>
    <row r="685" s="402" customFormat="1" ht="16.05" customHeight="1"/>
    <row r="686" s="402" customFormat="1" ht="16.05" customHeight="1"/>
    <row r="687" s="402" customFormat="1" ht="16.05" customHeight="1"/>
    <row r="688" s="402" customFormat="1" ht="16.05" customHeight="1"/>
    <row r="689" s="402" customFormat="1" ht="16.05" customHeight="1"/>
    <row r="690" s="402" customFormat="1" ht="16.05" customHeight="1"/>
    <row r="691" s="402" customFormat="1" ht="16.05" customHeight="1"/>
    <row r="692" s="402" customFormat="1" ht="16.05" customHeight="1"/>
    <row r="693" s="402" customFormat="1" ht="16.05" customHeight="1"/>
    <row r="694" s="402" customFormat="1" ht="16.05" customHeight="1"/>
    <row r="695" s="402" customFormat="1" ht="16.05" customHeight="1"/>
    <row r="696" s="402" customFormat="1" ht="16.05" customHeight="1"/>
    <row r="697" s="402" customFormat="1" ht="16.05" customHeight="1"/>
    <row r="698" s="402" customFormat="1" ht="16.05" customHeight="1"/>
    <row r="699" s="402" customFormat="1" ht="16.05" customHeight="1"/>
    <row r="700" s="402" customFormat="1" ht="16.05" customHeight="1"/>
    <row r="701" s="402" customFormat="1" ht="16.05" customHeight="1"/>
    <row r="702" s="402" customFormat="1" ht="16.05" customHeight="1"/>
    <row r="703" s="402" customFormat="1" ht="16.05" customHeight="1"/>
    <row r="704" s="402" customFormat="1" ht="16.05" customHeight="1"/>
    <row r="705" s="402" customFormat="1" ht="16.05" customHeight="1"/>
    <row r="706" s="402" customFormat="1" ht="16.05" customHeight="1"/>
    <row r="707" s="402" customFormat="1" ht="16.05" customHeight="1"/>
    <row r="708" s="402" customFormat="1" ht="16.05" customHeight="1"/>
    <row r="709" s="402" customFormat="1" ht="16.05" customHeight="1"/>
    <row r="710" s="402" customFormat="1" ht="16.05" customHeight="1"/>
    <row r="711" s="402" customFormat="1" ht="16.05" customHeight="1"/>
    <row r="712" s="402" customFormat="1" ht="16.05" customHeight="1"/>
    <row r="713" s="402" customFormat="1" ht="16.05" customHeight="1"/>
    <row r="714" s="402" customFormat="1" ht="16.05" customHeight="1"/>
    <row r="715" s="402" customFormat="1" ht="16.05" customHeight="1"/>
    <row r="716" s="402" customFormat="1" ht="16.05" customHeight="1"/>
    <row r="717" s="402" customFormat="1" ht="16.05" customHeight="1"/>
    <row r="718" s="402" customFormat="1" ht="16.05" customHeight="1"/>
    <row r="719" s="402" customFormat="1" ht="16.05" customHeight="1"/>
    <row r="720" s="402" customFormat="1" ht="16.05" customHeight="1"/>
    <row r="721" s="402" customFormat="1" ht="16.05" customHeight="1"/>
    <row r="722" s="402" customFormat="1" ht="16.05" customHeight="1"/>
    <row r="723" s="402" customFormat="1" ht="16.05" customHeight="1"/>
    <row r="724" s="402" customFormat="1" ht="16.05" customHeight="1"/>
    <row r="725" s="402" customFormat="1" ht="16.05" customHeight="1"/>
    <row r="726" s="402" customFormat="1" ht="16.05" customHeight="1"/>
    <row r="727" s="402" customFormat="1" ht="16.05" customHeight="1"/>
    <row r="728" s="402" customFormat="1" ht="16.05" customHeight="1"/>
    <row r="729" s="402" customFormat="1" ht="16.05" customHeight="1"/>
    <row r="730" s="402" customFormat="1" ht="16.05" customHeight="1"/>
    <row r="731" s="402" customFormat="1" ht="16.05" customHeight="1"/>
    <row r="732" s="402" customFormat="1" ht="16.05" customHeight="1"/>
    <row r="733" s="402" customFormat="1" ht="16.05" customHeight="1"/>
    <row r="734" s="402" customFormat="1" ht="16.05" customHeight="1"/>
    <row r="735" s="402" customFormat="1" ht="16.05" customHeight="1"/>
    <row r="736" s="402" customFormat="1" ht="16.05" customHeight="1"/>
    <row r="737" s="402" customFormat="1" ht="16.05" customHeight="1"/>
    <row r="738" s="402" customFormat="1" ht="16.05" customHeight="1"/>
    <row r="739" s="402" customFormat="1" ht="16.05" customHeight="1"/>
    <row r="740" s="402" customFormat="1" ht="16.05" customHeight="1"/>
    <row r="741" s="402" customFormat="1" ht="16.05" customHeight="1"/>
    <row r="742" s="402" customFormat="1" ht="16.05" customHeight="1"/>
    <row r="743" s="402" customFormat="1" ht="16.05" customHeight="1"/>
    <row r="744" s="402" customFormat="1" ht="16.05" customHeight="1"/>
    <row r="745" s="402" customFormat="1" ht="16.05" customHeight="1"/>
    <row r="746" s="402" customFormat="1" ht="16.05" customHeight="1"/>
    <row r="747" s="402" customFormat="1" ht="16.05" customHeight="1"/>
    <row r="748" s="402" customFormat="1" ht="16.05" customHeight="1"/>
    <row r="749" s="402" customFormat="1" ht="16.05" customHeight="1"/>
    <row r="750" s="402" customFormat="1" ht="16.05" customHeight="1"/>
    <row r="751" s="402" customFormat="1" ht="16.05" customHeight="1"/>
    <row r="752" s="402" customFormat="1" ht="16.05" customHeight="1"/>
    <row r="753" s="402" customFormat="1" ht="16.05" customHeight="1"/>
    <row r="754" s="402" customFormat="1" ht="16.05" customHeight="1"/>
    <row r="755" s="402" customFormat="1" ht="16.05" customHeight="1"/>
    <row r="756" s="402" customFormat="1" ht="16.05" customHeight="1"/>
    <row r="757" s="402" customFormat="1" ht="16.05" customHeight="1"/>
    <row r="758" s="402" customFormat="1" ht="16.05" customHeight="1"/>
    <row r="759" s="402" customFormat="1" ht="16.05" customHeight="1"/>
    <row r="760" s="402" customFormat="1" ht="16.05" customHeight="1"/>
    <row r="761" s="402" customFormat="1" ht="16.05" customHeight="1"/>
    <row r="762" s="402" customFormat="1" ht="16.05" customHeight="1"/>
    <row r="763" s="402" customFormat="1" ht="16.05" customHeight="1"/>
    <row r="764" s="402" customFormat="1" ht="16.05" customHeight="1"/>
    <row r="765" s="402" customFormat="1" ht="16.05" customHeight="1"/>
    <row r="766" s="402" customFormat="1" ht="16.05" customHeight="1"/>
    <row r="767" s="402" customFormat="1" ht="16.05" customHeight="1"/>
    <row r="768" s="402" customFormat="1" ht="16.05" customHeight="1"/>
    <row r="769" s="402" customFormat="1" ht="16.05" customHeight="1"/>
    <row r="770" s="402" customFormat="1" ht="16.05" customHeight="1"/>
    <row r="771" s="402" customFormat="1" ht="16.05" customHeight="1"/>
    <row r="772" s="402" customFormat="1" ht="16.05" customHeight="1"/>
    <row r="773" s="402" customFormat="1" ht="16.05" customHeight="1"/>
    <row r="774" s="402" customFormat="1" ht="16.05" customHeight="1"/>
    <row r="775" s="402" customFormat="1" ht="16.05" customHeight="1"/>
    <row r="776" s="402" customFormat="1" ht="16.05" customHeight="1"/>
    <row r="777" s="402" customFormat="1" ht="16.05" customHeight="1"/>
    <row r="778" s="402" customFormat="1" ht="16.05" customHeight="1"/>
    <row r="779" s="402" customFormat="1" ht="16.05" customHeight="1"/>
    <row r="780" s="402" customFormat="1" ht="16.05" customHeight="1"/>
    <row r="781" s="402" customFormat="1" ht="16.05" customHeight="1"/>
    <row r="782" s="402" customFormat="1" ht="16.05" customHeight="1"/>
    <row r="783" s="402" customFormat="1" ht="16.05" customHeight="1"/>
    <row r="784" s="402" customFormat="1" ht="16.05" customHeight="1"/>
    <row r="785" s="402" customFormat="1" ht="16.05" customHeight="1"/>
    <row r="786" s="402" customFormat="1" ht="16.05" customHeight="1"/>
    <row r="787" s="402" customFormat="1" ht="16.05" customHeight="1"/>
    <row r="788" s="402" customFormat="1" ht="16.05" customHeight="1"/>
    <row r="789" s="402" customFormat="1" ht="16.05" customHeight="1"/>
    <row r="790" s="402" customFormat="1" ht="16.05" customHeight="1"/>
    <row r="791" s="402" customFormat="1" ht="16.05" customHeight="1"/>
    <row r="792" s="402" customFormat="1" ht="16.05" customHeight="1"/>
    <row r="793" s="402" customFormat="1" ht="16.05" customHeight="1"/>
    <row r="794" s="402" customFormat="1" ht="16.05" customHeight="1"/>
    <row r="795" s="402" customFormat="1" ht="16.05" customHeight="1"/>
    <row r="796" s="402" customFormat="1" ht="16.05" customHeight="1"/>
    <row r="797" s="402" customFormat="1" ht="16.05" customHeight="1"/>
    <row r="798" s="402" customFormat="1" ht="16.05" customHeight="1"/>
    <row r="799" s="402" customFormat="1" ht="16.05" customHeight="1"/>
    <row r="800" s="402" customFormat="1" ht="16.05" customHeight="1"/>
    <row r="801" s="402" customFormat="1" ht="16.05" customHeight="1"/>
    <row r="802" s="402" customFormat="1" ht="16.05" customHeight="1"/>
    <row r="803" s="402" customFormat="1" ht="16.05" customHeight="1"/>
    <row r="804" s="402" customFormat="1" ht="16.05" customHeight="1"/>
    <row r="805" s="402" customFormat="1" ht="16.05" customHeight="1"/>
    <row r="806" s="402" customFormat="1" ht="16.05" customHeight="1"/>
    <row r="807" s="402" customFormat="1" ht="16.05" customHeight="1"/>
    <row r="808" s="402" customFormat="1" ht="16.05" customHeight="1"/>
    <row r="809" s="402" customFormat="1" ht="16.05" customHeight="1"/>
    <row r="810" s="402" customFormat="1" ht="16.05" customHeight="1"/>
    <row r="811" s="402" customFormat="1" ht="16.05" customHeight="1"/>
    <row r="812" s="402" customFormat="1" ht="16.05" customHeight="1"/>
    <row r="813" s="402" customFormat="1" ht="16.05" customHeight="1"/>
    <row r="814" s="402" customFormat="1" ht="16.05" customHeight="1"/>
    <row r="815" s="402" customFormat="1" ht="16.05" customHeight="1"/>
    <row r="816" s="402" customFormat="1" ht="16.05" customHeight="1"/>
    <row r="817" s="402" customFormat="1" ht="16.05" customHeight="1"/>
    <row r="818" s="402" customFormat="1" ht="16.05" customHeight="1"/>
    <row r="819" s="402" customFormat="1" ht="16.05" customHeight="1"/>
    <row r="820" s="402" customFormat="1" ht="16.05" customHeight="1"/>
    <row r="821" s="402" customFormat="1" ht="16.05" customHeight="1"/>
    <row r="822" s="402" customFormat="1" ht="16.05" customHeight="1"/>
    <row r="823" s="402" customFormat="1" ht="16.05" customHeight="1"/>
    <row r="824" s="402" customFormat="1" ht="16.05" customHeight="1"/>
    <row r="825" s="402" customFormat="1" ht="16.05" customHeight="1"/>
    <row r="826" s="402" customFormat="1" ht="16.05" customHeight="1"/>
    <row r="827" s="402" customFormat="1" ht="16.05" customHeight="1"/>
    <row r="828" s="402" customFormat="1" ht="16.05" customHeight="1"/>
    <row r="829" s="402" customFormat="1" ht="16.05" customHeight="1"/>
    <row r="830" s="402" customFormat="1" ht="16.05" customHeight="1"/>
    <row r="831" s="402" customFormat="1" ht="16.05" customHeight="1"/>
    <row r="832" s="402" customFormat="1" ht="16.05" customHeight="1"/>
    <row r="833" s="402" customFormat="1" ht="16.05" customHeight="1"/>
    <row r="834" s="402" customFormat="1" ht="16.05" customHeight="1"/>
    <row r="835" s="402" customFormat="1" ht="16.05" customHeight="1"/>
    <row r="836" s="402" customFormat="1" ht="16.05" customHeight="1"/>
    <row r="837" s="402" customFormat="1" ht="16.05" customHeight="1"/>
    <row r="838" s="402" customFormat="1" ht="16.05" customHeight="1"/>
    <row r="839" s="402" customFormat="1" ht="16.05" customHeight="1"/>
    <row r="840" s="402" customFormat="1" ht="16.05" customHeight="1"/>
    <row r="841" s="402" customFormat="1" ht="16.05" customHeight="1"/>
    <row r="842" s="402" customFormat="1" ht="16.05" customHeight="1"/>
    <row r="843" s="402" customFormat="1" ht="16.05" customHeight="1"/>
    <row r="844" s="402" customFormat="1" ht="16.05" customHeight="1"/>
    <row r="845" s="402" customFormat="1" ht="16.05" customHeight="1"/>
    <row r="846" s="402" customFormat="1" ht="16.05" customHeight="1"/>
    <row r="847" s="402" customFormat="1" ht="16.05" customHeight="1"/>
    <row r="848" s="402" customFormat="1" ht="16.05" customHeight="1"/>
    <row r="849" s="402" customFormat="1" ht="16.05" customHeight="1"/>
    <row r="850" s="402" customFormat="1" ht="16.05" customHeight="1"/>
    <row r="851" s="402" customFormat="1" ht="16.05" customHeight="1"/>
    <row r="852" s="402" customFormat="1" ht="16.05" customHeight="1"/>
    <row r="853" s="402" customFormat="1" ht="16.05" customHeight="1"/>
    <row r="854" s="402" customFormat="1" ht="16.05" customHeight="1"/>
    <row r="855" s="402" customFormat="1" ht="16.05" customHeight="1"/>
    <row r="856" s="402" customFormat="1" ht="16.05" customHeight="1"/>
    <row r="857" s="402" customFormat="1" ht="16.05" customHeight="1"/>
    <row r="858" s="402" customFormat="1" ht="16.05" customHeight="1"/>
    <row r="859" s="402" customFormat="1" ht="16.05" customHeight="1"/>
    <row r="860" s="402" customFormat="1" ht="16.05" customHeight="1"/>
    <row r="861" s="402" customFormat="1" ht="16.05" customHeight="1"/>
    <row r="862" s="402" customFormat="1" ht="16.05" customHeight="1"/>
    <row r="863" s="402" customFormat="1" ht="16.05" customHeight="1"/>
    <row r="864" s="402" customFormat="1" ht="16.05" customHeight="1"/>
    <row r="865" s="402" customFormat="1" ht="16.05" customHeight="1"/>
    <row r="866" s="402" customFormat="1" ht="16.05" customHeight="1"/>
    <row r="867" s="402" customFormat="1" ht="16.05" customHeight="1"/>
    <row r="868" s="402" customFormat="1" ht="16.05" customHeight="1"/>
    <row r="869" s="402" customFormat="1" ht="16.05" customHeight="1"/>
    <row r="870" s="402" customFormat="1" ht="16.05" customHeight="1"/>
    <row r="871" s="402" customFormat="1" ht="16.05" customHeight="1"/>
    <row r="872" s="402" customFormat="1" ht="16.05" customHeight="1"/>
    <row r="873" s="402" customFormat="1" ht="16.05" customHeight="1"/>
    <row r="874" s="402" customFormat="1" ht="16.05" customHeight="1"/>
    <row r="875" s="402" customFormat="1" ht="16.05" customHeight="1"/>
    <row r="876" s="402" customFormat="1" ht="16.05" customHeight="1"/>
    <row r="877" s="402" customFormat="1" ht="16.05" customHeight="1"/>
    <row r="878" s="402" customFormat="1" ht="16.05" customHeight="1"/>
    <row r="879" s="402" customFormat="1" ht="16.05" customHeight="1"/>
    <row r="880" s="402" customFormat="1" ht="16.05" customHeight="1"/>
    <row r="881" s="402" customFormat="1" ht="16.05" customHeight="1"/>
    <row r="882" s="402" customFormat="1" ht="16.05" customHeight="1"/>
    <row r="883" s="402" customFormat="1" ht="16.05" customHeight="1"/>
    <row r="884" s="402" customFormat="1" ht="16.05" customHeight="1"/>
    <row r="885" s="402" customFormat="1" ht="16.05" customHeight="1"/>
    <row r="886" s="402" customFormat="1" ht="16.05" customHeight="1"/>
    <row r="887" s="402" customFormat="1" ht="16.05" customHeight="1"/>
    <row r="888" s="402" customFormat="1" ht="16.05" customHeight="1"/>
    <row r="889" s="402" customFormat="1" ht="16.05" customHeight="1"/>
    <row r="890" s="402" customFormat="1" ht="16.05" customHeight="1"/>
    <row r="891" s="402" customFormat="1" ht="16.05" customHeight="1"/>
    <row r="892" s="402" customFormat="1" ht="16.05" customHeight="1"/>
    <row r="893" s="402" customFormat="1" ht="16.05" customHeight="1"/>
    <row r="894" s="402" customFormat="1" ht="16.05" customHeight="1"/>
    <row r="895" s="402" customFormat="1" ht="16.05" customHeight="1"/>
    <row r="896" s="402" customFormat="1" ht="16.05" customHeight="1"/>
    <row r="897" s="402" customFormat="1" ht="16.05" customHeight="1"/>
    <row r="898" s="402" customFormat="1" ht="16.05" customHeight="1"/>
    <row r="899" s="402" customFormat="1" ht="16.05" customHeight="1"/>
    <row r="900" s="402" customFormat="1" ht="16.05" customHeight="1"/>
    <row r="901" s="402" customFormat="1" ht="16.05" customHeight="1"/>
    <row r="902" s="402" customFormat="1" ht="16.05" customHeight="1"/>
    <row r="903" s="402" customFormat="1" ht="16.05" customHeight="1"/>
    <row r="904" s="402" customFormat="1" ht="16.05" customHeight="1"/>
    <row r="905" s="402" customFormat="1" ht="16.05" customHeight="1"/>
    <row r="906" s="402" customFormat="1" ht="16.05" customHeight="1"/>
    <row r="907" s="402" customFormat="1" ht="16.05" customHeight="1"/>
    <row r="908" s="402" customFormat="1" ht="16.05" customHeight="1"/>
    <row r="909" s="402" customFormat="1" ht="16.05" customHeight="1"/>
    <row r="910" s="402" customFormat="1" ht="16.05" customHeight="1"/>
    <row r="911" s="402" customFormat="1" ht="16.05" customHeight="1"/>
    <row r="912" s="402" customFormat="1" ht="16.05" customHeight="1"/>
  </sheetData>
  <mergeCells count="40">
    <mergeCell ref="A1:D1"/>
    <mergeCell ref="G1:K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G7:G8"/>
    <mergeCell ref="H7:H8"/>
    <mergeCell ref="I7:I8"/>
    <mergeCell ref="J7:J8"/>
    <mergeCell ref="K7:K8"/>
    <mergeCell ref="I2:K6"/>
    <mergeCell ref="A7:E8"/>
  </mergeCells>
  <conditionalFormatting sqref="K25:K26">
    <cfRule type="notContainsBlanks" dxfId="0" priority="1">
      <formula>LEN(TRIM(K25))&gt;0</formula>
    </cfRule>
  </conditionalFormatting>
  <conditionalFormatting sqref="O9:O34 S9:S34">
    <cfRule type="notContainsBlanks" dxfId="0" priority="2">
      <formula>LEN(TRIM(O9))&gt;0</formula>
    </cfRule>
  </conditionalFormatting>
  <pageMargins left="0.75" right="0.75" top="1" bottom="1" header="0.5" footer="0.5"/>
  <pageSetup paperSize="9" scale="7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M1029"/>
  <sheetViews>
    <sheetView showGridLines="0" topLeftCell="A5" workbookViewId="0">
      <selection activeCell="A2" sqref="A2:B2"/>
    </sheetView>
  </sheetViews>
  <sheetFormatPr defaultColWidth="14.4424778761062" defaultRowHeight="15" customHeight="1"/>
  <cols>
    <col min="1" max="1" width="4.66371681415929" style="289" customWidth="1"/>
    <col min="2" max="2" width="18.6637168141593" style="289" customWidth="1"/>
    <col min="3" max="3" width="28.6637168141593" style="289" customWidth="1"/>
    <col min="4" max="4" width="23.3362831858407" style="289" customWidth="1"/>
    <col min="5" max="5" width="21.8849557522124" style="289" customWidth="1"/>
    <col min="6" max="6" width="10.3362831858407" style="289" customWidth="1"/>
    <col min="7" max="7" width="10" style="289" hidden="1" customWidth="1"/>
    <col min="8" max="13" width="10" style="289" customWidth="1"/>
    <col min="14" max="14" width="6.44247787610619" style="289" customWidth="1"/>
    <col min="15" max="17" width="9.88495575221239" style="289" customWidth="1"/>
    <col min="18" max="18" width="6.33628318584071" style="289" customWidth="1"/>
    <col min="19" max="19" width="9.88495575221239" style="289" customWidth="1"/>
    <col min="20" max="21" width="9.66371681415929" style="289" customWidth="1"/>
    <col min="22" max="22" width="7.44247787610619" style="289" customWidth="1"/>
    <col min="23" max="23" width="11.4424778761062" style="289" customWidth="1"/>
    <col min="24" max="24" width="32.6637168141593" style="289" customWidth="1"/>
    <col min="25" max="26" width="13.6637168141593" style="289" customWidth="1"/>
    <col min="27" max="16384" width="14.4424778761062" style="289"/>
  </cols>
  <sheetData>
    <row r="1" ht="30" customHeight="1" spans="1:13">
      <c r="A1" s="290" t="s">
        <v>85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</row>
    <row r="2" ht="15.75" customHeight="1" spans="1:13">
      <c r="A2" s="294" t="s">
        <v>9</v>
      </c>
      <c r="B2" s="295"/>
      <c r="C2" s="296"/>
      <c r="D2" s="297" t="s">
        <v>88</v>
      </c>
      <c r="E2" s="298"/>
      <c r="F2" s="299"/>
      <c r="G2" s="300"/>
      <c r="H2" s="301"/>
      <c r="I2" s="301"/>
      <c r="J2" s="301"/>
      <c r="K2" s="301"/>
      <c r="L2" s="301"/>
      <c r="M2" s="350"/>
    </row>
    <row r="3" ht="15.75" customHeight="1" spans="1:13">
      <c r="A3" s="302" t="s">
        <v>89</v>
      </c>
      <c r="B3" s="291"/>
      <c r="C3" s="303"/>
      <c r="D3" s="304" t="s">
        <v>90</v>
      </c>
      <c r="E3" s="305"/>
      <c r="F3" s="306"/>
      <c r="G3" s="307"/>
      <c r="M3" s="350"/>
    </row>
    <row r="4" ht="15.75" customHeight="1" spans="1:13">
      <c r="A4" s="302" t="s">
        <v>13</v>
      </c>
      <c r="B4" s="291"/>
      <c r="C4" s="303"/>
      <c r="D4" s="304" t="s">
        <v>11</v>
      </c>
      <c r="E4" s="305"/>
      <c r="F4" s="306"/>
      <c r="G4" s="307"/>
      <c r="M4" s="350"/>
    </row>
    <row r="5" ht="15.75" customHeight="1" spans="1:13">
      <c r="A5" s="302" t="s">
        <v>15</v>
      </c>
      <c r="B5" s="291"/>
      <c r="C5" s="303"/>
      <c r="D5" s="304" t="s">
        <v>4</v>
      </c>
      <c r="E5" s="305"/>
      <c r="F5" s="306"/>
      <c r="G5" s="307"/>
      <c r="M5" s="350"/>
    </row>
    <row r="6" ht="15.75" customHeight="1" spans="1:13">
      <c r="A6" s="302" t="s">
        <v>91</v>
      </c>
      <c r="B6" s="291"/>
      <c r="C6" s="303" t="s">
        <v>112</v>
      </c>
      <c r="D6" s="304" t="s">
        <v>16</v>
      </c>
      <c r="E6" s="305"/>
      <c r="F6" s="306"/>
      <c r="G6" s="308"/>
      <c r="H6" s="295"/>
      <c r="I6" s="295"/>
      <c r="J6" s="295"/>
      <c r="K6" s="295"/>
      <c r="L6" s="295"/>
      <c r="M6" s="351"/>
    </row>
    <row r="7" ht="15.75" customHeight="1" spans="1:13">
      <c r="A7" s="309" t="s">
        <v>93</v>
      </c>
      <c r="B7" s="309"/>
      <c r="C7" s="309"/>
      <c r="D7" s="309"/>
      <c r="E7" s="310"/>
      <c r="F7" s="311" t="s">
        <v>19</v>
      </c>
      <c r="G7" s="311" t="s">
        <v>20</v>
      </c>
      <c r="H7" s="311" t="s">
        <v>21</v>
      </c>
      <c r="I7" s="352" t="s">
        <v>22</v>
      </c>
      <c r="J7" s="353" t="s">
        <v>23</v>
      </c>
      <c r="K7" s="311" t="s">
        <v>24</v>
      </c>
      <c r="L7" s="311" t="s">
        <v>25</v>
      </c>
      <c r="M7" s="311" t="s">
        <v>26</v>
      </c>
    </row>
    <row r="8" customHeight="1" spans="1:13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</row>
    <row r="9" ht="15.75" hidden="1" customHeight="1" spans="1:13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54"/>
      <c r="J9" s="319"/>
      <c r="K9" s="319"/>
      <c r="L9" s="319"/>
      <c r="M9" s="319"/>
    </row>
    <row r="10" ht="15.75" hidden="1" customHeight="1" spans="1:13">
      <c r="A10" s="315">
        <f>A9+1</f>
        <v>2</v>
      </c>
      <c r="B10" s="316"/>
      <c r="C10" s="316"/>
      <c r="D10" s="316"/>
      <c r="E10" s="317"/>
      <c r="F10" s="318">
        <v>44930</v>
      </c>
      <c r="G10" s="319"/>
      <c r="H10" s="319"/>
      <c r="I10" s="354"/>
      <c r="J10" s="319"/>
      <c r="K10" s="319"/>
      <c r="L10" s="319"/>
      <c r="M10" s="319"/>
    </row>
    <row r="11" ht="15.75" hidden="1" customHeight="1" spans="1:13">
      <c r="A11" s="315">
        <f>A10+1</f>
        <v>3</v>
      </c>
      <c r="B11" s="316"/>
      <c r="C11" s="316"/>
      <c r="D11" s="316"/>
      <c r="E11" s="317"/>
      <c r="F11" s="320">
        <v>44930</v>
      </c>
      <c r="G11" s="319"/>
      <c r="H11" s="319"/>
      <c r="I11" s="354"/>
      <c r="J11" s="319"/>
      <c r="K11" s="319"/>
      <c r="L11" s="319"/>
      <c r="M11" s="319"/>
    </row>
    <row r="12" ht="15.75" hidden="1" customHeight="1" spans="1:13">
      <c r="A12" s="315">
        <f>A11+1</f>
        <v>4</v>
      </c>
      <c r="B12" s="316"/>
      <c r="C12" s="316"/>
      <c r="D12" s="316"/>
      <c r="E12" s="317"/>
      <c r="F12" s="320">
        <v>44930</v>
      </c>
      <c r="G12" s="319"/>
      <c r="H12" s="319"/>
      <c r="I12" s="354"/>
      <c r="J12" s="319"/>
      <c r="K12" s="319"/>
      <c r="L12" s="319"/>
      <c r="M12" s="319"/>
    </row>
    <row r="13" ht="15.75" customHeight="1" spans="1:13">
      <c r="A13" s="321" t="s">
        <v>113</v>
      </c>
      <c r="B13" s="322"/>
      <c r="C13" s="322"/>
      <c r="D13" s="322"/>
      <c r="E13" s="323"/>
      <c r="F13" s="324"/>
      <c r="G13" s="319"/>
      <c r="H13" s="325"/>
      <c r="I13" s="354"/>
      <c r="J13" s="319"/>
      <c r="K13" s="319"/>
      <c r="L13" s="319"/>
      <c r="M13" s="319"/>
    </row>
    <row r="14" ht="15.75" customHeight="1" spans="1:13">
      <c r="A14" s="326" t="s">
        <v>114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55">
        <v>0</v>
      </c>
      <c r="J14" s="336">
        <f>SUM(I14+0.5)</f>
        <v>0.5</v>
      </c>
      <c r="K14" s="336">
        <f>SUM(J14+0.5)</f>
        <v>1</v>
      </c>
      <c r="L14" s="336">
        <f>SUM(K14+0)</f>
        <v>1</v>
      </c>
      <c r="M14" s="336">
        <f>SUM(L14+0)</f>
        <v>1</v>
      </c>
    </row>
    <row r="15" ht="15.75" customHeight="1" spans="1:13">
      <c r="A15" s="326" t="s">
        <v>115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56">
        <v>0</v>
      </c>
      <c r="J15" s="334">
        <f>SUM(I15+0.5)</f>
        <v>0.5</v>
      </c>
      <c r="K15" s="334">
        <f>SUM(J15+0.5)</f>
        <v>1</v>
      </c>
      <c r="L15" s="334">
        <f>SUM(K15+0)</f>
        <v>1</v>
      </c>
      <c r="M15" s="334">
        <f>SUM(L15+0)</f>
        <v>1</v>
      </c>
    </row>
    <row r="16" ht="15.75" customHeight="1" spans="1:13">
      <c r="A16" s="326" t="s">
        <v>116</v>
      </c>
      <c r="B16" s="327"/>
      <c r="C16" s="327"/>
      <c r="D16" s="327"/>
      <c r="E16" s="328"/>
      <c r="F16" s="332">
        <v>0.125</v>
      </c>
      <c r="G16" s="334">
        <f>SUM(H16-1/4)</f>
        <v>-0.5</v>
      </c>
      <c r="H16" s="334">
        <f>SUM(I16-1/4)</f>
        <v>-0.25</v>
      </c>
      <c r="I16" s="356">
        <v>0</v>
      </c>
      <c r="J16" s="334">
        <f t="shared" ref="J16:M17" si="0">SUM(I16+0.25)</f>
        <v>0.25</v>
      </c>
      <c r="K16" s="334">
        <f t="shared" si="0"/>
        <v>0.5</v>
      </c>
      <c r="L16" s="334">
        <f t="shared" si="0"/>
        <v>0.75</v>
      </c>
      <c r="M16" s="334">
        <f t="shared" si="0"/>
        <v>1</v>
      </c>
    </row>
    <row r="17" ht="15.75" customHeight="1" spans="1:13">
      <c r="A17" s="326" t="s">
        <v>117</v>
      </c>
      <c r="B17" s="327"/>
      <c r="C17" s="327"/>
      <c r="D17" s="327"/>
      <c r="E17" s="328"/>
      <c r="F17" s="332">
        <v>0.125</v>
      </c>
      <c r="G17" s="334">
        <f>SUM(H17-1/4)</f>
        <v>-0.5</v>
      </c>
      <c r="H17" s="334">
        <f>SUM(I17-1/4)</f>
        <v>-0.25</v>
      </c>
      <c r="I17" s="356">
        <v>0</v>
      </c>
      <c r="J17" s="334">
        <f t="shared" si="0"/>
        <v>0.25</v>
      </c>
      <c r="K17" s="334">
        <f t="shared" si="0"/>
        <v>0.5</v>
      </c>
      <c r="L17" s="334">
        <f t="shared" si="0"/>
        <v>0.75</v>
      </c>
      <c r="M17" s="334">
        <f t="shared" si="0"/>
        <v>1</v>
      </c>
    </row>
    <row r="18" ht="15.75" customHeight="1" spans="1:13">
      <c r="A18" s="326" t="s">
        <v>118</v>
      </c>
      <c r="B18" s="327"/>
      <c r="C18" s="327"/>
      <c r="D18" s="327"/>
      <c r="E18" s="328"/>
      <c r="F18" s="332">
        <v>0</v>
      </c>
      <c r="G18" s="334">
        <f>SUM(H18-1/8)</f>
        <v>-0.25</v>
      </c>
      <c r="H18" s="334">
        <f>SUM(I18-1/8)</f>
        <v>-0.125</v>
      </c>
      <c r="I18" s="356">
        <v>0</v>
      </c>
      <c r="J18" s="334">
        <f>SUM(I18+0.125)</f>
        <v>0.125</v>
      </c>
      <c r="K18" s="334">
        <f>SUM(J18+0.125)</f>
        <v>0.25</v>
      </c>
      <c r="L18" s="334">
        <f>SUM(K18+0.125)</f>
        <v>0.375</v>
      </c>
      <c r="M18" s="334">
        <f>SUM(L18+0.125)</f>
        <v>0.5</v>
      </c>
    </row>
    <row r="19" ht="15.75" customHeight="1" spans="1:13">
      <c r="A19" s="326" t="s">
        <v>119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56">
        <v>0</v>
      </c>
      <c r="J19" s="334">
        <f>SUM(I19+0.25)</f>
        <v>0.25</v>
      </c>
      <c r="K19" s="334">
        <f>SUM(J19+0.25)</f>
        <v>0.5</v>
      </c>
      <c r="L19" s="334">
        <f>SUM(K19+0)</f>
        <v>0.5</v>
      </c>
      <c r="M19" s="334">
        <f>SUM(L19+0)</f>
        <v>0.5</v>
      </c>
    </row>
    <row r="20" ht="15.75" hidden="1" customHeight="1" spans="1:13">
      <c r="A20" s="326" t="s">
        <v>120</v>
      </c>
      <c r="B20" s="327"/>
      <c r="C20" s="327"/>
      <c r="D20" s="327"/>
      <c r="E20" s="328"/>
      <c r="F20" s="335">
        <v>44930</v>
      </c>
      <c r="G20" s="336"/>
      <c r="H20" s="336"/>
      <c r="I20" s="355"/>
      <c r="J20" s="336"/>
      <c r="K20" s="336"/>
      <c r="L20" s="336"/>
      <c r="M20" s="336"/>
    </row>
    <row r="21" ht="15.75" hidden="1" customHeight="1" spans="1:13">
      <c r="A21" s="326" t="s">
        <v>121</v>
      </c>
      <c r="B21" s="327"/>
      <c r="C21" s="327"/>
      <c r="D21" s="327"/>
      <c r="E21" s="328"/>
      <c r="F21" s="335">
        <v>44930</v>
      </c>
      <c r="G21" s="336"/>
      <c r="H21" s="336"/>
      <c r="I21" s="355"/>
      <c r="J21" s="336"/>
      <c r="K21" s="336"/>
      <c r="L21" s="336"/>
      <c r="M21" s="336"/>
    </row>
    <row r="22" ht="15.75" hidden="1" customHeight="1" spans="1:13">
      <c r="A22" s="326" t="s">
        <v>122</v>
      </c>
      <c r="B22" s="327"/>
      <c r="C22" s="327"/>
      <c r="D22" s="327"/>
      <c r="E22" s="328"/>
      <c r="F22" s="335">
        <v>44930</v>
      </c>
      <c r="G22" s="336"/>
      <c r="H22" s="336"/>
      <c r="I22" s="355"/>
      <c r="J22" s="336"/>
      <c r="K22" s="336"/>
      <c r="L22" s="336"/>
      <c r="M22" s="336"/>
    </row>
    <row r="23" ht="15.75" customHeight="1" spans="1:13">
      <c r="A23" s="326" t="s">
        <v>123</v>
      </c>
      <c r="B23" s="327"/>
      <c r="C23" s="327"/>
      <c r="D23" s="327"/>
      <c r="E23" s="328"/>
      <c r="F23" s="332">
        <v>0</v>
      </c>
      <c r="G23" s="334">
        <f>SUM(H23-1/8)</f>
        <v>-0.25</v>
      </c>
      <c r="H23" s="334">
        <f>SUM(I23-1/8)</f>
        <v>-0.125</v>
      </c>
      <c r="I23" s="356">
        <v>0</v>
      </c>
      <c r="J23" s="334">
        <f>SUM(I23+0.125)</f>
        <v>0.125</v>
      </c>
      <c r="K23" s="334">
        <f>SUM(J23+0.125)</f>
        <v>0.25</v>
      </c>
      <c r="L23" s="334">
        <f>SUM(K23+0.125)</f>
        <v>0.375</v>
      </c>
      <c r="M23" s="334">
        <f>SUM(L23+0.125)</f>
        <v>0.5</v>
      </c>
    </row>
    <row r="24" ht="15.75" customHeight="1" spans="1:13">
      <c r="A24" s="326" t="s">
        <v>124</v>
      </c>
      <c r="B24" s="327"/>
      <c r="C24" s="327"/>
      <c r="D24" s="327"/>
      <c r="E24" s="328"/>
      <c r="F24" s="329">
        <v>0.5</v>
      </c>
      <c r="G24" s="333">
        <f>SUM(H24-0.25)</f>
        <v>-0.5</v>
      </c>
      <c r="H24" s="334">
        <f>SUM(I24-1/4)</f>
        <v>-0.25</v>
      </c>
      <c r="I24" s="356">
        <v>0</v>
      </c>
      <c r="J24" s="334">
        <f>SUM(I24+0.25)</f>
        <v>0.25</v>
      </c>
      <c r="K24" s="334">
        <f>SUM(J24+0.25)</f>
        <v>0.5</v>
      </c>
      <c r="L24" s="334">
        <f>SUM(K24+0)</f>
        <v>0.5</v>
      </c>
      <c r="M24" s="334">
        <f>SUM(L24+0)</f>
        <v>0.5</v>
      </c>
    </row>
    <row r="25" ht="15.75" customHeight="1" spans="1:13">
      <c r="A25" s="326" t="s">
        <v>125</v>
      </c>
      <c r="B25" s="327"/>
      <c r="C25" s="327"/>
      <c r="D25" s="327"/>
      <c r="E25" s="328"/>
      <c r="F25" s="332">
        <v>0.25</v>
      </c>
      <c r="G25" s="333">
        <f>SUM(H25-0.25)</f>
        <v>-0.5</v>
      </c>
      <c r="H25" s="334">
        <f>SUM(I25-1/4)</f>
        <v>-0.25</v>
      </c>
      <c r="I25" s="356">
        <v>0</v>
      </c>
      <c r="J25" s="334">
        <f>SUM(I25+0.25)</f>
        <v>0.25</v>
      </c>
      <c r="K25" s="334">
        <f>SUM(J25+0.25)</f>
        <v>0.5</v>
      </c>
      <c r="L25" s="334">
        <f>SUM(K25+0)</f>
        <v>0.5</v>
      </c>
      <c r="M25" s="334">
        <f>SUM(L25+0)</f>
        <v>0.5</v>
      </c>
    </row>
    <row r="26" ht="15.75" customHeight="1" spans="1:13">
      <c r="A26" s="326" t="s">
        <v>74</v>
      </c>
      <c r="B26" s="327"/>
      <c r="C26" s="327"/>
      <c r="D26" s="327"/>
      <c r="E26" s="328"/>
      <c r="F26" s="332">
        <v>0.25</v>
      </c>
      <c r="G26" s="319">
        <f>SUM(H26+0)</f>
        <v>0</v>
      </c>
      <c r="H26" s="319">
        <f>SUM(I26+0)</f>
        <v>0</v>
      </c>
      <c r="I26" s="354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</row>
    <row r="27" ht="15.75" customHeight="1" spans="1:13">
      <c r="A27" s="315"/>
      <c r="B27" s="316"/>
      <c r="C27" s="316"/>
      <c r="D27" s="316"/>
      <c r="E27" s="317"/>
      <c r="F27" s="335"/>
      <c r="G27" s="319"/>
      <c r="H27" s="319"/>
      <c r="I27" s="354"/>
      <c r="J27" s="319"/>
      <c r="K27" s="319"/>
      <c r="L27" s="319"/>
      <c r="M27" s="319"/>
    </row>
    <row r="28" ht="15.75" customHeight="1" spans="1:13">
      <c r="A28" s="337" t="s">
        <v>126</v>
      </c>
      <c r="B28" s="338"/>
      <c r="C28" s="338"/>
      <c r="D28" s="338"/>
      <c r="E28" s="339"/>
      <c r="F28" s="332">
        <v>0.25</v>
      </c>
      <c r="G28" s="319">
        <f>H28</f>
        <v>0</v>
      </c>
      <c r="H28" s="319">
        <f>I28</f>
        <v>0</v>
      </c>
      <c r="I28" s="354">
        <v>0</v>
      </c>
      <c r="J28" s="319">
        <f t="shared" ref="J28:M29" si="1">I28</f>
        <v>0</v>
      </c>
      <c r="K28" s="319">
        <f t="shared" si="1"/>
        <v>0</v>
      </c>
      <c r="L28" s="319">
        <f t="shared" si="1"/>
        <v>0</v>
      </c>
      <c r="M28" s="319">
        <f t="shared" si="1"/>
        <v>0</v>
      </c>
    </row>
    <row r="29" ht="15.75" customHeight="1" spans="1:13">
      <c r="A29" s="337" t="s">
        <v>127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55">
        <v>0</v>
      </c>
      <c r="J29" s="336">
        <f t="shared" si="1"/>
        <v>0</v>
      </c>
      <c r="K29" s="336">
        <f t="shared" si="1"/>
        <v>0</v>
      </c>
      <c r="L29" s="336">
        <f t="shared" si="1"/>
        <v>0</v>
      </c>
      <c r="M29" s="336">
        <f t="shared" si="1"/>
        <v>0</v>
      </c>
    </row>
    <row r="30" ht="15.75" customHeight="1" spans="1:13">
      <c r="A30" s="326" t="s">
        <v>128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54">
        <v>0</v>
      </c>
      <c r="J30" s="334">
        <f>SUM(I30+0.25)</f>
        <v>0.25</v>
      </c>
      <c r="K30" s="334">
        <f>SUM(J30+0.25)</f>
        <v>0.5</v>
      </c>
      <c r="L30" s="334">
        <f>SUM(K30+0.25)</f>
        <v>0.75</v>
      </c>
      <c r="M30" s="334">
        <f>SUM(L30+0.25)</f>
        <v>1</v>
      </c>
    </row>
    <row r="31" ht="15.75" customHeight="1" spans="1:13">
      <c r="A31" s="315"/>
      <c r="B31" s="316"/>
      <c r="C31" s="316"/>
      <c r="D31" s="316"/>
      <c r="E31" s="317"/>
      <c r="F31" s="335"/>
      <c r="G31" s="319"/>
      <c r="H31" s="319"/>
      <c r="I31" s="354"/>
      <c r="J31" s="319"/>
      <c r="K31" s="319"/>
      <c r="L31" s="319"/>
      <c r="M31" s="319"/>
    </row>
    <row r="32" ht="15.75" customHeight="1" spans="1:13">
      <c r="A32" s="326" t="s">
        <v>129</v>
      </c>
      <c r="B32" s="327"/>
      <c r="C32" s="327"/>
      <c r="D32" s="327"/>
      <c r="E32" s="328"/>
      <c r="F32" s="329">
        <v>0.5</v>
      </c>
      <c r="G32" s="319">
        <f t="shared" ref="G32:G42" si="2">SUM(H32-1)</f>
        <v>-3</v>
      </c>
      <c r="H32" s="319">
        <f t="shared" ref="H32:H42" si="3">SUM(I32-2)</f>
        <v>-2</v>
      </c>
      <c r="I32" s="354">
        <v>0</v>
      </c>
      <c r="J32" s="319">
        <f t="shared" ref="J32:J42" si="4">SUM(I32+2)</f>
        <v>2</v>
      </c>
      <c r="K32" s="319">
        <f t="shared" ref="K32:K42" si="5">SUM(J32+2.5)</f>
        <v>4.5</v>
      </c>
      <c r="L32" s="319">
        <f>SUM(K32+2)</f>
        <v>6.5</v>
      </c>
      <c r="M32" s="319">
        <f>SUM(L32+2)</f>
        <v>8.5</v>
      </c>
    </row>
    <row r="33" ht="15.75" customHeight="1" spans="1:13">
      <c r="A33" s="326" t="s">
        <v>130</v>
      </c>
      <c r="B33" s="327"/>
      <c r="C33" s="327"/>
      <c r="D33" s="327"/>
      <c r="E33" s="328"/>
      <c r="F33" s="329">
        <v>0.5</v>
      </c>
      <c r="G33" s="319">
        <f t="shared" si="2"/>
        <v>-3</v>
      </c>
      <c r="H33" s="319">
        <f t="shared" si="3"/>
        <v>-2</v>
      </c>
      <c r="I33" s="354">
        <v>0</v>
      </c>
      <c r="J33" s="319">
        <f t="shared" si="4"/>
        <v>2</v>
      </c>
      <c r="K33" s="319">
        <f t="shared" si="5"/>
        <v>4.5</v>
      </c>
      <c r="L33" s="319">
        <f t="shared" ref="L33:M42" si="6">SUM(K33+2)</f>
        <v>6.5</v>
      </c>
      <c r="M33" s="319">
        <f t="shared" si="6"/>
        <v>8.5</v>
      </c>
    </row>
    <row r="34" ht="15.75" customHeight="1" spans="1:13">
      <c r="A34" s="326" t="s">
        <v>131</v>
      </c>
      <c r="B34" s="327"/>
      <c r="C34" s="327"/>
      <c r="D34" s="327"/>
      <c r="E34" s="328"/>
      <c r="F34" s="329">
        <v>0.5</v>
      </c>
      <c r="G34" s="319">
        <f t="shared" si="2"/>
        <v>-3</v>
      </c>
      <c r="H34" s="319">
        <f t="shared" si="3"/>
        <v>-2</v>
      </c>
      <c r="I34" s="354">
        <v>0</v>
      </c>
      <c r="J34" s="319">
        <f t="shared" si="4"/>
        <v>2</v>
      </c>
      <c r="K34" s="319">
        <f t="shared" si="5"/>
        <v>4.5</v>
      </c>
      <c r="L34" s="319">
        <f t="shared" si="6"/>
        <v>6.5</v>
      </c>
      <c r="M34" s="319">
        <f t="shared" si="6"/>
        <v>8.5</v>
      </c>
    </row>
    <row r="35" ht="15.75" customHeight="1" spans="1:13">
      <c r="A35" s="326" t="s">
        <v>132</v>
      </c>
      <c r="B35" s="327"/>
      <c r="C35" s="327"/>
      <c r="D35" s="327"/>
      <c r="E35" s="328"/>
      <c r="F35" s="329">
        <v>0.5</v>
      </c>
      <c r="G35" s="319">
        <f t="shared" si="2"/>
        <v>-3</v>
      </c>
      <c r="H35" s="319">
        <f t="shared" si="3"/>
        <v>-2</v>
      </c>
      <c r="I35" s="354">
        <v>0</v>
      </c>
      <c r="J35" s="319">
        <f t="shared" si="4"/>
        <v>2</v>
      </c>
      <c r="K35" s="319">
        <f t="shared" si="5"/>
        <v>4.5</v>
      </c>
      <c r="L35" s="319">
        <f t="shared" si="6"/>
        <v>6.5</v>
      </c>
      <c r="M35" s="319">
        <f t="shared" si="6"/>
        <v>8.5</v>
      </c>
    </row>
    <row r="36" ht="15.75" customHeight="1" spans="1:13">
      <c r="A36" s="326" t="s">
        <v>133</v>
      </c>
      <c r="B36" s="327"/>
      <c r="C36" s="327"/>
      <c r="D36" s="327"/>
      <c r="E36" s="328"/>
      <c r="F36" s="329">
        <v>0.5</v>
      </c>
      <c r="G36" s="319">
        <f t="shared" si="2"/>
        <v>-3</v>
      </c>
      <c r="H36" s="319">
        <f t="shared" si="3"/>
        <v>-2</v>
      </c>
      <c r="I36" s="354">
        <v>0</v>
      </c>
      <c r="J36" s="319">
        <f t="shared" si="4"/>
        <v>2</v>
      </c>
      <c r="K36" s="319">
        <f t="shared" si="5"/>
        <v>4.5</v>
      </c>
      <c r="L36" s="319">
        <f t="shared" si="6"/>
        <v>6.5</v>
      </c>
      <c r="M36" s="319">
        <f t="shared" si="6"/>
        <v>8.5</v>
      </c>
    </row>
    <row r="37" ht="15.75" customHeight="1" spans="1:13">
      <c r="A37" s="326" t="s">
        <v>134</v>
      </c>
      <c r="B37" s="327"/>
      <c r="C37" s="327"/>
      <c r="D37" s="327"/>
      <c r="E37" s="328"/>
      <c r="F37" s="329">
        <v>0.5</v>
      </c>
      <c r="G37" s="319">
        <f t="shared" si="2"/>
        <v>-3</v>
      </c>
      <c r="H37" s="319">
        <f t="shared" si="3"/>
        <v>-2</v>
      </c>
      <c r="I37" s="354">
        <v>0</v>
      </c>
      <c r="J37" s="319">
        <f t="shared" si="4"/>
        <v>2</v>
      </c>
      <c r="K37" s="319">
        <f t="shared" si="5"/>
        <v>4.5</v>
      </c>
      <c r="L37" s="319">
        <f t="shared" si="6"/>
        <v>6.5</v>
      </c>
      <c r="M37" s="319">
        <f t="shared" si="6"/>
        <v>8.5</v>
      </c>
    </row>
    <row r="38" ht="15.75" customHeight="1" spans="1:13">
      <c r="A38" s="337" t="s">
        <v>135</v>
      </c>
      <c r="B38" s="338"/>
      <c r="C38" s="338"/>
      <c r="D38" s="338"/>
      <c r="E38" s="339"/>
      <c r="F38" s="329">
        <v>0.5</v>
      </c>
      <c r="G38" s="319">
        <f t="shared" si="2"/>
        <v>-3</v>
      </c>
      <c r="H38" s="319">
        <f t="shared" si="3"/>
        <v>-2</v>
      </c>
      <c r="I38" s="354">
        <v>0</v>
      </c>
      <c r="J38" s="319">
        <f t="shared" si="4"/>
        <v>2</v>
      </c>
      <c r="K38" s="319">
        <f t="shared" si="5"/>
        <v>4.5</v>
      </c>
      <c r="L38" s="319">
        <f t="shared" si="6"/>
        <v>6.5</v>
      </c>
      <c r="M38" s="319">
        <f t="shared" si="6"/>
        <v>8.5</v>
      </c>
    </row>
    <row r="39" ht="15.75" customHeight="1" spans="1:13">
      <c r="A39" s="337" t="s">
        <v>136</v>
      </c>
      <c r="B39" s="338"/>
      <c r="C39" s="338"/>
      <c r="D39" s="338"/>
      <c r="E39" s="339"/>
      <c r="F39" s="329">
        <v>0.5</v>
      </c>
      <c r="G39" s="319">
        <f t="shared" si="2"/>
        <v>-3</v>
      </c>
      <c r="H39" s="319">
        <f t="shared" si="3"/>
        <v>-2</v>
      </c>
      <c r="I39" s="354">
        <v>0</v>
      </c>
      <c r="J39" s="319">
        <f t="shared" si="4"/>
        <v>2</v>
      </c>
      <c r="K39" s="319">
        <f t="shared" si="5"/>
        <v>4.5</v>
      </c>
      <c r="L39" s="319">
        <f t="shared" si="6"/>
        <v>6.5</v>
      </c>
      <c r="M39" s="319">
        <f t="shared" si="6"/>
        <v>8.5</v>
      </c>
    </row>
    <row r="40" ht="15.75" hidden="1" customHeight="1" spans="1:13">
      <c r="A40" s="337" t="s">
        <v>137</v>
      </c>
      <c r="B40" s="338"/>
      <c r="C40" s="338"/>
      <c r="D40" s="338"/>
      <c r="E40" s="339"/>
      <c r="F40" s="329">
        <v>0.5</v>
      </c>
      <c r="G40" s="319">
        <f t="shared" si="2"/>
        <v>-3</v>
      </c>
      <c r="H40" s="319">
        <f t="shared" si="3"/>
        <v>-2</v>
      </c>
      <c r="I40" s="354">
        <v>0</v>
      </c>
      <c r="J40" s="319">
        <f t="shared" si="4"/>
        <v>2</v>
      </c>
      <c r="K40" s="319">
        <f t="shared" si="5"/>
        <v>4.5</v>
      </c>
      <c r="L40" s="319">
        <f t="shared" si="6"/>
        <v>6.5</v>
      </c>
      <c r="M40" s="319">
        <f t="shared" si="6"/>
        <v>8.5</v>
      </c>
    </row>
    <row r="41" ht="15.75" customHeight="1" spans="1:13">
      <c r="A41" s="337" t="s">
        <v>138</v>
      </c>
      <c r="B41" s="338"/>
      <c r="C41" s="338"/>
      <c r="D41" s="338"/>
      <c r="E41" s="339"/>
      <c r="F41" s="329">
        <v>0.5</v>
      </c>
      <c r="G41" s="319">
        <f t="shared" si="2"/>
        <v>-3</v>
      </c>
      <c r="H41" s="319">
        <f t="shared" si="3"/>
        <v>-2</v>
      </c>
      <c r="I41" s="354">
        <v>0</v>
      </c>
      <c r="J41" s="319">
        <f t="shared" si="4"/>
        <v>2</v>
      </c>
      <c r="K41" s="319">
        <f t="shared" si="5"/>
        <v>4.5</v>
      </c>
      <c r="L41" s="319">
        <f t="shared" si="6"/>
        <v>6.5</v>
      </c>
      <c r="M41" s="319">
        <f t="shared" si="6"/>
        <v>8.5</v>
      </c>
    </row>
    <row r="42" ht="15.75" customHeight="1" spans="1:13">
      <c r="A42" s="326" t="s">
        <v>139</v>
      </c>
      <c r="B42" s="327"/>
      <c r="C42" s="327"/>
      <c r="D42" s="327"/>
      <c r="E42" s="328"/>
      <c r="F42" s="329">
        <v>0.5</v>
      </c>
      <c r="G42" s="319">
        <f t="shared" si="2"/>
        <v>-3</v>
      </c>
      <c r="H42" s="319">
        <f t="shared" si="3"/>
        <v>-2</v>
      </c>
      <c r="I42" s="354">
        <v>0</v>
      </c>
      <c r="J42" s="319">
        <f t="shared" si="4"/>
        <v>2</v>
      </c>
      <c r="K42" s="319">
        <f t="shared" si="5"/>
        <v>4.5</v>
      </c>
      <c r="L42" s="319">
        <f t="shared" si="6"/>
        <v>6.5</v>
      </c>
      <c r="M42" s="319">
        <f t="shared" si="6"/>
        <v>8.5</v>
      </c>
    </row>
    <row r="43" ht="15.75" customHeight="1" spans="1:13">
      <c r="A43" s="315"/>
      <c r="B43" s="316"/>
      <c r="C43" s="316"/>
      <c r="D43" s="316"/>
      <c r="E43" s="317"/>
      <c r="F43" s="324"/>
      <c r="G43" s="319"/>
      <c r="H43" s="319"/>
      <c r="I43" s="354"/>
      <c r="J43" s="319"/>
      <c r="K43" s="319"/>
      <c r="L43" s="319"/>
      <c r="M43" s="319"/>
    </row>
    <row r="44" ht="15.75" customHeight="1" spans="1:13">
      <c r="A44" s="326" t="s">
        <v>140</v>
      </c>
      <c r="B44" s="327"/>
      <c r="C44" s="327"/>
      <c r="D44" s="327"/>
      <c r="E44" s="328"/>
      <c r="F44" s="332">
        <v>0.125</v>
      </c>
      <c r="G44" s="336">
        <f>SUM(H44-0.25)</f>
        <v>-0.75</v>
      </c>
      <c r="H44" s="336">
        <f>SUM(I44-0.5)</f>
        <v>-0.5</v>
      </c>
      <c r="I44" s="355">
        <v>0</v>
      </c>
      <c r="J44" s="336">
        <f t="shared" ref="J44:M46" si="7">SUM(I44+0.5)</f>
        <v>0.5</v>
      </c>
      <c r="K44" s="336">
        <f t="shared" si="7"/>
        <v>1</v>
      </c>
      <c r="L44" s="336">
        <f t="shared" si="7"/>
        <v>1.5</v>
      </c>
      <c r="M44" s="336">
        <f t="shared" si="7"/>
        <v>2</v>
      </c>
    </row>
    <row r="45" ht="15.75" customHeight="1" spans="1:13">
      <c r="A45" s="326" t="s">
        <v>141</v>
      </c>
      <c r="B45" s="327"/>
      <c r="C45" s="327"/>
      <c r="D45" s="327"/>
      <c r="E45" s="328"/>
      <c r="F45" s="332">
        <v>0.125</v>
      </c>
      <c r="G45" s="336">
        <f>SUM(H45-0.25)</f>
        <v>-0.75</v>
      </c>
      <c r="H45" s="336">
        <f>SUM(I45-0.5)</f>
        <v>-0.5</v>
      </c>
      <c r="I45" s="355">
        <v>0</v>
      </c>
      <c r="J45" s="357">
        <f t="shared" si="7"/>
        <v>0.5</v>
      </c>
      <c r="K45" s="357">
        <f t="shared" si="7"/>
        <v>1</v>
      </c>
      <c r="L45" s="357">
        <f t="shared" si="7"/>
        <v>1.5</v>
      </c>
      <c r="M45" s="357">
        <f t="shared" si="7"/>
        <v>2</v>
      </c>
    </row>
    <row r="46" ht="15.75" customHeight="1" spans="1:13">
      <c r="A46" s="326" t="s">
        <v>142</v>
      </c>
      <c r="B46" s="327"/>
      <c r="C46" s="327"/>
      <c r="D46" s="327"/>
      <c r="E46" s="328"/>
      <c r="F46" s="332">
        <v>0.125</v>
      </c>
      <c r="G46" s="336">
        <f>SUM(H46-0.25)</f>
        <v>-0.75</v>
      </c>
      <c r="H46" s="336">
        <f>SUM(I46-0.5)</f>
        <v>-0.5</v>
      </c>
      <c r="I46" s="355">
        <v>0</v>
      </c>
      <c r="J46" s="357">
        <f t="shared" si="7"/>
        <v>0.5</v>
      </c>
      <c r="K46" s="357">
        <f t="shared" si="7"/>
        <v>1</v>
      </c>
      <c r="L46" s="357">
        <f t="shared" si="7"/>
        <v>1.5</v>
      </c>
      <c r="M46" s="357">
        <f t="shared" si="7"/>
        <v>2</v>
      </c>
    </row>
    <row r="47" ht="15.75" hidden="1" customHeight="1" spans="1:13">
      <c r="A47" s="326" t="s">
        <v>143</v>
      </c>
      <c r="B47" s="327"/>
      <c r="C47" s="327"/>
      <c r="D47" s="327"/>
      <c r="E47" s="328"/>
      <c r="F47" s="335">
        <v>44934</v>
      </c>
      <c r="G47" s="336"/>
      <c r="H47" s="336"/>
      <c r="I47" s="355"/>
      <c r="J47" s="336"/>
      <c r="K47" s="336"/>
      <c r="L47" s="336"/>
      <c r="M47" s="336"/>
    </row>
    <row r="48" ht="15.75" hidden="1" customHeight="1" spans="1:13">
      <c r="A48" s="326" t="s">
        <v>144</v>
      </c>
      <c r="B48" s="327"/>
      <c r="C48" s="327"/>
      <c r="D48" s="327"/>
      <c r="E48" s="328"/>
      <c r="F48" s="335">
        <v>44934</v>
      </c>
      <c r="G48" s="336"/>
      <c r="H48" s="336"/>
      <c r="I48" s="355"/>
      <c r="J48" s="336"/>
      <c r="K48" s="336"/>
      <c r="L48" s="336"/>
      <c r="M48" s="336"/>
    </row>
    <row r="49" ht="15.75" customHeight="1" spans="1:13">
      <c r="A49" s="326" t="s">
        <v>145</v>
      </c>
      <c r="B49" s="327"/>
      <c r="C49" s="327"/>
      <c r="D49" s="327"/>
      <c r="E49" s="328"/>
      <c r="F49" s="332">
        <v>0.125</v>
      </c>
      <c r="G49" s="336">
        <f>SUM(H49-0.125)</f>
        <v>-0.375</v>
      </c>
      <c r="H49" s="336">
        <f>SUM(I49-0.25)</f>
        <v>-0.25</v>
      </c>
      <c r="I49" s="355">
        <v>0</v>
      </c>
      <c r="J49" s="336">
        <f t="shared" ref="J49:M50" si="8">SUM(I49+0.25)</f>
        <v>0.25</v>
      </c>
      <c r="K49" s="336">
        <f t="shared" si="8"/>
        <v>0.5</v>
      </c>
      <c r="L49" s="336">
        <f t="shared" si="8"/>
        <v>0.75</v>
      </c>
      <c r="M49" s="336">
        <f t="shared" si="8"/>
        <v>1</v>
      </c>
    </row>
    <row r="50" ht="15.75" customHeight="1" spans="1:13">
      <c r="A50" s="326" t="s">
        <v>146</v>
      </c>
      <c r="B50" s="327"/>
      <c r="C50" s="327"/>
      <c r="D50" s="327"/>
      <c r="E50" s="328"/>
      <c r="F50" s="332">
        <v>0.125</v>
      </c>
      <c r="G50" s="336">
        <f>SUM(H50-0.125)</f>
        <v>-0.375</v>
      </c>
      <c r="H50" s="336">
        <f>SUM(I50-0.25)</f>
        <v>-0.25</v>
      </c>
      <c r="I50" s="355">
        <v>0</v>
      </c>
      <c r="J50" s="336">
        <f t="shared" si="8"/>
        <v>0.25</v>
      </c>
      <c r="K50" s="336">
        <f t="shared" si="8"/>
        <v>0.5</v>
      </c>
      <c r="L50" s="336">
        <f t="shared" si="8"/>
        <v>0.75</v>
      </c>
      <c r="M50" s="336">
        <f t="shared" si="8"/>
        <v>1</v>
      </c>
    </row>
    <row r="51" ht="15.75" customHeight="1" spans="1:13">
      <c r="A51" s="326" t="s">
        <v>147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55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</row>
    <row r="52" ht="15.75" customHeight="1" spans="1:13">
      <c r="A52" s="340" t="s">
        <v>148</v>
      </c>
      <c r="B52" s="341"/>
      <c r="C52" s="341"/>
      <c r="D52" s="341"/>
      <c r="E52" s="342"/>
      <c r="F52" s="343">
        <v>0.125</v>
      </c>
      <c r="G52" s="344">
        <f>SUM(H52-0.125)</f>
        <v>-0.25</v>
      </c>
      <c r="H52" s="344">
        <f>SUM(I52-0.125)</f>
        <v>-0.125</v>
      </c>
      <c r="I52" s="358">
        <v>0</v>
      </c>
      <c r="J52" s="344">
        <f>SUM(I52+0.125)</f>
        <v>0.125</v>
      </c>
      <c r="K52" s="344">
        <f>SUM(J52+0.125)</f>
        <v>0.25</v>
      </c>
      <c r="L52" s="344">
        <f>SUM(K52+0.125)</f>
        <v>0.375</v>
      </c>
      <c r="M52" s="344">
        <f>SUM(L52+0.125)</f>
        <v>0.5</v>
      </c>
    </row>
    <row r="53" ht="15.75" customHeight="1" spans="1:13">
      <c r="A53" s="326" t="s">
        <v>149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55">
        <v>0</v>
      </c>
      <c r="J53" s="345">
        <f>SUM(I53+0.5)</f>
        <v>0.5</v>
      </c>
      <c r="K53" s="345">
        <f>SUM(J53+0.625)</f>
        <v>1.125</v>
      </c>
      <c r="L53" s="345">
        <f>SUM(K53+0.5)</f>
        <v>1.625</v>
      </c>
      <c r="M53" s="345">
        <f>SUM(L53+0.5)</f>
        <v>2.125</v>
      </c>
    </row>
    <row r="54" ht="15.75" customHeight="1" spans="1:13">
      <c r="A54" s="326" t="s">
        <v>147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55">
        <v>0</v>
      </c>
      <c r="J54" s="345">
        <f t="shared" ref="J54:M55" si="9">I54</f>
        <v>0</v>
      </c>
      <c r="K54" s="345">
        <f t="shared" si="9"/>
        <v>0</v>
      </c>
      <c r="L54" s="345">
        <f t="shared" si="9"/>
        <v>0</v>
      </c>
      <c r="M54" s="345">
        <f t="shared" si="9"/>
        <v>0</v>
      </c>
    </row>
    <row r="55" ht="15.75" customHeight="1" spans="1:13">
      <c r="A55" s="326" t="s">
        <v>150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55">
        <v>0</v>
      </c>
      <c r="J55" s="345">
        <f t="shared" si="9"/>
        <v>0</v>
      </c>
      <c r="K55" s="345">
        <f t="shared" si="9"/>
        <v>0</v>
      </c>
      <c r="L55" s="345">
        <f t="shared" si="9"/>
        <v>0</v>
      </c>
      <c r="M55" s="345">
        <f t="shared" si="9"/>
        <v>0</v>
      </c>
    </row>
    <row r="56" ht="15.75" customHeight="1" spans="1:13">
      <c r="A56" s="326" t="s">
        <v>151</v>
      </c>
      <c r="B56" s="327"/>
      <c r="C56" s="327"/>
      <c r="D56" s="327"/>
      <c r="E56" s="328"/>
      <c r="F56" s="332">
        <v>0.125</v>
      </c>
      <c r="G56" s="345">
        <f>SUM(H56-0.0625)</f>
        <v>-0.125</v>
      </c>
      <c r="H56" s="345">
        <f>SUM(I56-0.0625)</f>
        <v>-0.0625</v>
      </c>
      <c r="I56" s="355">
        <v>0</v>
      </c>
      <c r="J56" s="345">
        <f>SUM(I56+0.0625)</f>
        <v>0.0625</v>
      </c>
      <c r="K56" s="345">
        <f>SUM(J56+0.0625)</f>
        <v>0.125</v>
      </c>
      <c r="L56" s="345">
        <f>SUM(K56+0.0625)</f>
        <v>0.1875</v>
      </c>
      <c r="M56" s="345">
        <f>SUM(L56+0.0625)</f>
        <v>0.25</v>
      </c>
    </row>
    <row r="57" ht="15.75" hidden="1" customHeight="1" spans="1:13">
      <c r="A57" s="326" t="s">
        <v>152</v>
      </c>
      <c r="B57" s="327"/>
      <c r="C57" s="327"/>
      <c r="D57" s="327"/>
      <c r="E57" s="328"/>
      <c r="F57" s="335">
        <v>44934</v>
      </c>
      <c r="G57" s="345"/>
      <c r="H57" s="345"/>
      <c r="I57" s="355"/>
      <c r="J57" s="336"/>
      <c r="K57" s="336"/>
      <c r="L57" s="336"/>
      <c r="M57" s="336"/>
    </row>
    <row r="58" ht="15.75" customHeight="1" spans="1:13">
      <c r="A58" s="326" t="s">
        <v>153</v>
      </c>
      <c r="B58" s="327"/>
      <c r="C58" s="327"/>
      <c r="D58" s="327"/>
      <c r="E58" s="328"/>
      <c r="F58" s="332">
        <v>0.125</v>
      </c>
      <c r="G58" s="345">
        <f>SUM(H58-0.0625)</f>
        <v>-0.125</v>
      </c>
      <c r="H58" s="345">
        <f>SUM(I58-0.0625)</f>
        <v>-0.0625</v>
      </c>
      <c r="I58" s="355">
        <v>0</v>
      </c>
      <c r="J58" s="345">
        <f>SUM(I58+0.0625)</f>
        <v>0.0625</v>
      </c>
      <c r="K58" s="345">
        <f>SUM(J58+0.0625)</f>
        <v>0.125</v>
      </c>
      <c r="L58" s="345">
        <f>SUM(K58+0.0625)</f>
        <v>0.1875</v>
      </c>
      <c r="M58" s="345">
        <f>SUM(L58+0.0625)</f>
        <v>0.25</v>
      </c>
    </row>
    <row r="59" ht="15.75" customHeight="1" spans="1:13">
      <c r="A59" s="315"/>
      <c r="B59" s="316"/>
      <c r="C59" s="316"/>
      <c r="D59" s="316"/>
      <c r="E59" s="317"/>
      <c r="F59" s="332"/>
      <c r="G59" s="345"/>
      <c r="H59" s="345"/>
      <c r="I59" s="355"/>
      <c r="J59" s="345"/>
      <c r="K59" s="345"/>
      <c r="L59" s="345"/>
      <c r="M59" s="345"/>
    </row>
    <row r="60" ht="15.75" customHeight="1" spans="1:13">
      <c r="A60" s="321" t="s">
        <v>154</v>
      </c>
      <c r="B60" s="322"/>
      <c r="C60" s="322"/>
      <c r="D60" s="322"/>
      <c r="E60" s="323"/>
      <c r="F60" s="332"/>
      <c r="G60" s="345"/>
      <c r="H60" s="345"/>
      <c r="I60" s="355"/>
      <c r="J60" s="345"/>
      <c r="K60" s="345"/>
      <c r="L60" s="345"/>
      <c r="M60" s="345"/>
    </row>
    <row r="61" ht="15.75" customHeight="1" spans="1:13">
      <c r="A61" s="326" t="s">
        <v>155</v>
      </c>
      <c r="B61" s="327"/>
      <c r="C61" s="327"/>
      <c r="D61" s="327"/>
      <c r="E61" s="328"/>
      <c r="F61" s="329">
        <v>0.5</v>
      </c>
      <c r="G61" s="333">
        <f>SUM(H61-0.25)</f>
        <v>-0.5</v>
      </c>
      <c r="H61" s="334">
        <f>SUM(I61-1/4)</f>
        <v>-0.25</v>
      </c>
      <c r="I61" s="356">
        <v>0</v>
      </c>
      <c r="J61" s="334">
        <f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</row>
    <row r="62" ht="15.75" customHeight="1" spans="1:13">
      <c r="A62" s="346" t="s">
        <v>156</v>
      </c>
      <c r="B62" s="347"/>
      <c r="C62" s="347"/>
      <c r="D62" s="347"/>
      <c r="E62" s="348"/>
      <c r="F62" s="329">
        <v>0.5</v>
      </c>
      <c r="G62" s="333">
        <f>SUM(H62-0.25)</f>
        <v>-0.5</v>
      </c>
      <c r="H62" s="334">
        <f>SUM(I62-1/4)</f>
        <v>-0.25</v>
      </c>
      <c r="I62" s="356">
        <v>0</v>
      </c>
      <c r="J62" s="334">
        <f>SUM(I62+0.25)</f>
        <v>0.25</v>
      </c>
      <c r="K62" s="334">
        <f>SUM(J62+0.25)</f>
        <v>0.5</v>
      </c>
      <c r="L62" s="334">
        <f>SUM(K62+0.25)</f>
        <v>0.75</v>
      </c>
      <c r="M62" s="334">
        <f>SUM(L62+0.25)</f>
        <v>1</v>
      </c>
    </row>
    <row r="63" ht="15.75" customHeight="1" spans="1:13">
      <c r="A63" s="315"/>
      <c r="B63" s="316"/>
      <c r="C63" s="316"/>
      <c r="D63" s="316"/>
      <c r="E63" s="317"/>
      <c r="F63" s="349"/>
      <c r="G63" s="333"/>
      <c r="H63" s="334"/>
      <c r="I63" s="356"/>
      <c r="J63" s="334"/>
      <c r="K63" s="334"/>
      <c r="L63" s="334"/>
      <c r="M63" s="334"/>
    </row>
    <row r="64" ht="15.75" customHeight="1" spans="1:13">
      <c r="A64" s="337" t="s">
        <v>157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55">
        <v>0</v>
      </c>
      <c r="J64" s="357">
        <f>I64</f>
        <v>0</v>
      </c>
      <c r="K64" s="357">
        <f>J64</f>
        <v>0</v>
      </c>
      <c r="L64" s="357">
        <f>K64</f>
        <v>0</v>
      </c>
      <c r="M64" s="357">
        <f>L64</f>
        <v>0</v>
      </c>
    </row>
    <row r="65" ht="15.75" customHeight="1" spans="1:13">
      <c r="A65" s="337" t="s">
        <v>158</v>
      </c>
      <c r="B65" s="338"/>
      <c r="C65" s="338"/>
      <c r="D65" s="338"/>
      <c r="E65" s="339"/>
      <c r="F65" s="332">
        <v>0.25</v>
      </c>
      <c r="G65" s="336"/>
      <c r="H65" s="359"/>
      <c r="I65" s="355"/>
      <c r="J65" s="359"/>
      <c r="K65" s="359"/>
      <c r="L65" s="359"/>
      <c r="M65" s="359"/>
    </row>
    <row r="66" ht="15.75" customHeight="1" spans="1:13">
      <c r="A66" s="337" t="s">
        <v>159</v>
      </c>
      <c r="B66" s="338"/>
      <c r="C66" s="338"/>
      <c r="D66" s="338"/>
      <c r="E66" s="339"/>
      <c r="F66" s="332">
        <v>0.25</v>
      </c>
      <c r="G66" s="336"/>
      <c r="H66" s="359"/>
      <c r="I66" s="355"/>
      <c r="J66" s="359"/>
      <c r="K66" s="359"/>
      <c r="L66" s="359"/>
      <c r="M66" s="359"/>
    </row>
    <row r="67" s="288" customFormat="1" ht="15.75" customHeight="1" spans="1:13">
      <c r="A67" s="337" t="s">
        <v>160</v>
      </c>
      <c r="B67" s="338"/>
      <c r="C67" s="338"/>
      <c r="D67" s="338"/>
      <c r="E67" s="339"/>
      <c r="F67" s="343">
        <v>0.125</v>
      </c>
      <c r="G67" s="344"/>
      <c r="H67" s="360">
        <f>SUM(I67-0.5)</f>
        <v>-0.5</v>
      </c>
      <c r="I67" s="390">
        <v>0</v>
      </c>
      <c r="J67" s="391">
        <f>SUM(I67+0.5)</f>
        <v>0.5</v>
      </c>
      <c r="K67" s="391">
        <f>SUM(J67+0.5)</f>
        <v>1</v>
      </c>
      <c r="L67" s="391">
        <f>SUM(K67+0.5)</f>
        <v>1.5</v>
      </c>
      <c r="M67" s="391">
        <f>SUM(L67+0.5)</f>
        <v>2</v>
      </c>
    </row>
    <row r="68" s="288" customFormat="1" ht="15.75" customHeight="1" spans="1:13">
      <c r="A68" s="361"/>
      <c r="B68" s="362"/>
      <c r="C68" s="362"/>
      <c r="D68" s="362"/>
      <c r="E68" s="363"/>
      <c r="F68" s="343"/>
      <c r="G68" s="344"/>
      <c r="H68" s="364"/>
      <c r="I68" s="358"/>
      <c r="J68" s="344"/>
      <c r="K68" s="344"/>
      <c r="L68" s="344"/>
      <c r="M68" s="344"/>
    </row>
    <row r="69" s="288" customFormat="1" ht="15.75" customHeight="1" spans="1:13">
      <c r="A69" s="321" t="s">
        <v>161</v>
      </c>
      <c r="B69" s="322"/>
      <c r="C69" s="322"/>
      <c r="D69" s="322"/>
      <c r="E69" s="323"/>
      <c r="F69" s="365"/>
      <c r="G69" s="344"/>
      <c r="H69" s="344"/>
      <c r="I69" s="358"/>
      <c r="J69" s="344"/>
      <c r="K69" s="344"/>
      <c r="L69" s="344"/>
      <c r="M69" s="344"/>
    </row>
    <row r="70" s="288" customFormat="1" ht="15.75" customHeight="1" spans="1:13">
      <c r="A70" s="337" t="s">
        <v>162</v>
      </c>
      <c r="B70" s="338"/>
      <c r="C70" s="338"/>
      <c r="D70" s="338"/>
      <c r="E70" s="339"/>
      <c r="F70" s="332">
        <v>0.5</v>
      </c>
      <c r="G70" s="366">
        <f>SUM(H70-1)</f>
        <v>-3</v>
      </c>
      <c r="H70" s="366">
        <f>SUM(I70-2)</f>
        <v>-2</v>
      </c>
      <c r="I70" s="392">
        <v>0</v>
      </c>
      <c r="J70" s="366">
        <f>SUM(I70+2)</f>
        <v>2</v>
      </c>
      <c r="K70" s="366">
        <f>SUM(J70+2.5)</f>
        <v>4.5</v>
      </c>
      <c r="L70" s="366">
        <f>SUM(K70+2)</f>
        <v>6.5</v>
      </c>
      <c r="M70" s="366">
        <f>SUM(L70+2)</f>
        <v>8.5</v>
      </c>
    </row>
    <row r="71" s="288" customFormat="1" ht="15.75" customHeight="1" spans="1:13">
      <c r="A71" s="337" t="s">
        <v>163</v>
      </c>
      <c r="B71" s="338"/>
      <c r="C71" s="338"/>
      <c r="D71" s="338"/>
      <c r="E71" s="339"/>
      <c r="F71" s="332">
        <v>0.5</v>
      </c>
      <c r="G71" s="366">
        <f>SUM(H71-1)</f>
        <v>-3</v>
      </c>
      <c r="H71" s="366">
        <f>SUM(I71-2)</f>
        <v>-2</v>
      </c>
      <c r="I71" s="392">
        <v>0</v>
      </c>
      <c r="J71" s="366">
        <f>SUM(I71+2)</f>
        <v>2</v>
      </c>
      <c r="K71" s="366">
        <f>SUM(J71+2.5)</f>
        <v>4.5</v>
      </c>
      <c r="L71" s="366">
        <f t="shared" ref="L71:M73" si="10">SUM(K71+2)</f>
        <v>6.5</v>
      </c>
      <c r="M71" s="366">
        <f t="shared" si="10"/>
        <v>8.5</v>
      </c>
    </row>
    <row r="72" s="288" customFormat="1" ht="15.75" customHeight="1" spans="1:13">
      <c r="A72" s="337" t="s">
        <v>164</v>
      </c>
      <c r="B72" s="338"/>
      <c r="C72" s="338"/>
      <c r="D72" s="338"/>
      <c r="E72" s="339"/>
      <c r="F72" s="332">
        <v>0.5</v>
      </c>
      <c r="G72" s="366">
        <f>SUM(H72-1)</f>
        <v>-3</v>
      </c>
      <c r="H72" s="366">
        <f>SUM(I72-2)</f>
        <v>-2</v>
      </c>
      <c r="I72" s="392">
        <v>0</v>
      </c>
      <c r="J72" s="366">
        <f>SUM(I72+2)</f>
        <v>2</v>
      </c>
      <c r="K72" s="366">
        <f>SUM(J72+2.5)</f>
        <v>4.5</v>
      </c>
      <c r="L72" s="366">
        <f t="shared" si="10"/>
        <v>6.5</v>
      </c>
      <c r="M72" s="366">
        <f t="shared" si="10"/>
        <v>8.5</v>
      </c>
    </row>
    <row r="73" s="288" customFormat="1" ht="15.75" customHeight="1" spans="1:13">
      <c r="A73" s="337" t="s">
        <v>165</v>
      </c>
      <c r="B73" s="338"/>
      <c r="C73" s="338"/>
      <c r="D73" s="338"/>
      <c r="E73" s="339"/>
      <c r="F73" s="332">
        <v>0.5</v>
      </c>
      <c r="G73" s="366">
        <f>SUM(H73-1)</f>
        <v>-3</v>
      </c>
      <c r="H73" s="366">
        <f>SUM(I73-2)</f>
        <v>-2</v>
      </c>
      <c r="I73" s="392">
        <v>0</v>
      </c>
      <c r="J73" s="366">
        <f>SUM(I73+2)</f>
        <v>2</v>
      </c>
      <c r="K73" s="366">
        <f>SUM(J73+2.5)</f>
        <v>4.5</v>
      </c>
      <c r="L73" s="366">
        <f t="shared" si="10"/>
        <v>6.5</v>
      </c>
      <c r="M73" s="366">
        <f t="shared" si="10"/>
        <v>8.5</v>
      </c>
    </row>
    <row r="74" s="288" customFormat="1" ht="15.75" customHeight="1" spans="1:13">
      <c r="A74" s="361"/>
      <c r="B74" s="362"/>
      <c r="C74" s="362"/>
      <c r="D74" s="362"/>
      <c r="E74" s="363"/>
      <c r="F74" s="367"/>
      <c r="G74" s="366"/>
      <c r="H74" s="366"/>
      <c r="I74" s="392"/>
      <c r="J74" s="393"/>
      <c r="K74" s="393"/>
      <c r="L74" s="393"/>
      <c r="M74" s="393"/>
    </row>
    <row r="75" s="288" customFormat="1" ht="15.75" customHeight="1" spans="1:13">
      <c r="A75" s="368" t="s">
        <v>166</v>
      </c>
      <c r="B75" s="369"/>
      <c r="C75" s="369"/>
      <c r="D75" s="369"/>
      <c r="E75" s="370"/>
      <c r="F75" s="367"/>
      <c r="G75" s="371"/>
      <c r="H75" s="371"/>
      <c r="I75" s="394"/>
      <c r="J75" s="395"/>
      <c r="K75" s="395"/>
      <c r="L75" s="395"/>
      <c r="M75" s="395"/>
    </row>
    <row r="76" s="288" customFormat="1" ht="15.75" customHeight="1" spans="1:13">
      <c r="A76" s="337" t="s">
        <v>167</v>
      </c>
      <c r="B76" s="338"/>
      <c r="C76" s="338"/>
      <c r="D76" s="338"/>
      <c r="E76" s="339"/>
      <c r="F76" s="343">
        <v>0.25</v>
      </c>
      <c r="G76" s="371"/>
      <c r="H76" s="372"/>
      <c r="I76" s="394">
        <v>0</v>
      </c>
      <c r="J76" s="372"/>
      <c r="K76" s="372"/>
      <c r="L76" s="372"/>
      <c r="M76" s="372"/>
    </row>
    <row r="77" s="288" customFormat="1" ht="15.75" customHeight="1" spans="1:13">
      <c r="A77" s="337" t="s">
        <v>168</v>
      </c>
      <c r="B77" s="338"/>
      <c r="C77" s="338"/>
      <c r="D77" s="338"/>
      <c r="E77" s="339"/>
      <c r="F77" s="343">
        <v>0.25</v>
      </c>
      <c r="G77" s="344"/>
      <c r="H77" s="372"/>
      <c r="I77" s="396">
        <v>0</v>
      </c>
      <c r="J77" s="397"/>
      <c r="K77" s="397"/>
      <c r="L77" s="397"/>
      <c r="M77" s="397"/>
    </row>
    <row r="78" s="288" customFormat="1" ht="15.75" customHeight="1" spans="1:13">
      <c r="A78" s="373" t="s">
        <v>169</v>
      </c>
      <c r="B78" s="374"/>
      <c r="C78" s="374"/>
      <c r="D78" s="374"/>
      <c r="E78" s="375"/>
      <c r="F78" s="343">
        <v>0.25</v>
      </c>
      <c r="G78" s="344" t="s">
        <v>170</v>
      </c>
      <c r="H78" s="372"/>
      <c r="I78" s="358">
        <v>0</v>
      </c>
      <c r="J78" s="398"/>
      <c r="K78" s="398"/>
      <c r="L78" s="398"/>
      <c r="M78" s="398"/>
    </row>
    <row r="79" s="288" customFormat="1" ht="15.75" customHeight="1" spans="1:13">
      <c r="A79" s="376"/>
      <c r="B79" s="377"/>
      <c r="C79" s="377"/>
      <c r="D79" s="377"/>
      <c r="E79" s="378"/>
      <c r="F79" s="379"/>
      <c r="G79" s="344"/>
      <c r="H79" s="344"/>
      <c r="I79" s="358"/>
      <c r="J79" s="344"/>
      <c r="K79" s="344"/>
      <c r="L79" s="344"/>
      <c r="M79" s="344"/>
    </row>
    <row r="80" s="288" customFormat="1" ht="15.75" customHeight="1" spans="1:13">
      <c r="A80" s="380" t="s">
        <v>171</v>
      </c>
      <c r="B80" s="380"/>
      <c r="C80" s="380"/>
      <c r="D80" s="380"/>
      <c r="E80" s="380"/>
      <c r="F80" s="379"/>
      <c r="G80" s="344"/>
      <c r="H80" s="344"/>
      <c r="I80" s="358"/>
      <c r="J80" s="344"/>
      <c r="K80" s="344"/>
      <c r="L80" s="344"/>
      <c r="M80" s="344"/>
    </row>
    <row r="81" s="288" customFormat="1" ht="15.75" customHeight="1" spans="1:13">
      <c r="A81" s="381" t="s">
        <v>172</v>
      </c>
      <c r="B81" s="381"/>
      <c r="C81" s="381"/>
      <c r="D81" s="381"/>
      <c r="E81" s="381"/>
      <c r="F81" s="382">
        <v>0.125</v>
      </c>
      <c r="G81" s="344">
        <f>SUM(I81-0.375)</f>
        <v>-0.375</v>
      </c>
      <c r="H81" s="344">
        <f>SUM(I81-3/8)</f>
        <v>-0.375</v>
      </c>
      <c r="I81" s="358">
        <v>0</v>
      </c>
      <c r="J81" s="344">
        <f>SUM(I81+3/8)</f>
        <v>0.375</v>
      </c>
      <c r="K81" s="344">
        <f>SUM(J81+3/8)</f>
        <v>0.75</v>
      </c>
      <c r="L81" s="344">
        <f>SUM(K81+3/8)</f>
        <v>1.125</v>
      </c>
      <c r="M81" s="344">
        <f>SUM(L81+3/8)</f>
        <v>1.5</v>
      </c>
    </row>
    <row r="82" s="288" customFormat="1" ht="15.75" customHeight="1" spans="1:13">
      <c r="A82" s="381" t="s">
        <v>173</v>
      </c>
      <c r="B82" s="381"/>
      <c r="C82" s="381"/>
      <c r="D82" s="381"/>
      <c r="E82" s="381"/>
      <c r="F82" s="382">
        <v>0.125</v>
      </c>
      <c r="G82" s="344">
        <f>SUM(I82-0.375)</f>
        <v>-0.375</v>
      </c>
      <c r="H82" s="344">
        <f>SUM(I82-1)</f>
        <v>-1</v>
      </c>
      <c r="I82" s="358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</row>
    <row r="83" s="288" customFormat="1" ht="15.75" hidden="1" customHeight="1" spans="1:13">
      <c r="A83" s="383" t="s">
        <v>174</v>
      </c>
      <c r="B83" s="384"/>
      <c r="C83" s="384"/>
      <c r="D83" s="384"/>
      <c r="E83" s="385"/>
      <c r="F83" s="367">
        <v>44934</v>
      </c>
      <c r="G83" s="371"/>
      <c r="H83" s="371"/>
      <c r="I83" s="399"/>
      <c r="J83" s="371"/>
      <c r="K83" s="371"/>
      <c r="L83" s="371"/>
      <c r="M83" s="371"/>
    </row>
    <row r="84" s="288" customFormat="1" ht="15.75" hidden="1" customHeight="1" spans="1:13">
      <c r="A84" s="337" t="s">
        <v>175</v>
      </c>
      <c r="B84" s="338"/>
      <c r="C84" s="338"/>
      <c r="D84" s="338"/>
      <c r="E84" s="339"/>
      <c r="F84" s="367"/>
      <c r="G84" s="371"/>
      <c r="H84" s="371"/>
      <c r="I84" s="399"/>
      <c r="J84" s="371"/>
      <c r="K84" s="371"/>
      <c r="L84" s="371"/>
      <c r="M84" s="371"/>
    </row>
    <row r="85" s="288" customFormat="1" ht="15.75" hidden="1" customHeight="1" spans="1:13">
      <c r="A85" s="361"/>
      <c r="B85" s="362"/>
      <c r="C85" s="362"/>
      <c r="D85" s="362"/>
      <c r="E85" s="363"/>
      <c r="F85" s="367">
        <v>44934</v>
      </c>
      <c r="G85" s="371"/>
      <c r="H85" s="371"/>
      <c r="I85" s="399"/>
      <c r="J85" s="371"/>
      <c r="K85" s="371"/>
      <c r="L85" s="371"/>
      <c r="M85" s="371"/>
    </row>
    <row r="86" s="288" customFormat="1" ht="15.75" hidden="1" customHeight="1" spans="1:13">
      <c r="A86" s="337" t="s">
        <v>176</v>
      </c>
      <c r="B86" s="338"/>
      <c r="C86" s="338"/>
      <c r="D86" s="338"/>
      <c r="E86" s="339"/>
      <c r="F86" s="367">
        <v>44934</v>
      </c>
      <c r="G86" s="371"/>
      <c r="H86" s="371"/>
      <c r="I86" s="399"/>
      <c r="J86" s="371"/>
      <c r="K86" s="371"/>
      <c r="L86" s="371"/>
      <c r="M86" s="371"/>
    </row>
    <row r="87" s="288" customFormat="1" ht="15.75" hidden="1" customHeight="1" spans="1:13">
      <c r="A87" s="361" t="e">
        <f>#REF!+1</f>
        <v>#REF!</v>
      </c>
      <c r="B87" s="362"/>
      <c r="C87" s="362"/>
      <c r="D87" s="362"/>
      <c r="E87" s="363"/>
      <c r="F87" s="343">
        <v>0.125</v>
      </c>
      <c r="G87" s="371"/>
      <c r="H87" s="371"/>
      <c r="I87" s="399"/>
      <c r="J87" s="371"/>
      <c r="K87" s="371"/>
      <c r="L87" s="371"/>
      <c r="M87" s="371"/>
    </row>
    <row r="88" s="288" customFormat="1" ht="15.75" customHeight="1" spans="1:13">
      <c r="A88" s="361"/>
      <c r="B88" s="362"/>
      <c r="C88" s="362"/>
      <c r="D88" s="362"/>
      <c r="E88" s="363"/>
      <c r="F88" s="343"/>
      <c r="G88" s="344">
        <f>SUM(I88-0.375)</f>
        <v>-0.375</v>
      </c>
      <c r="H88" s="364"/>
      <c r="I88" s="358"/>
      <c r="J88" s="344"/>
      <c r="K88" s="344"/>
      <c r="L88" s="344"/>
      <c r="M88" s="344"/>
    </row>
    <row r="89" ht="15.75" customHeight="1" spans="1:13">
      <c r="A89" s="386" t="s">
        <v>177</v>
      </c>
      <c r="B89" s="387"/>
      <c r="C89" s="387"/>
      <c r="D89" s="387"/>
      <c r="E89" s="388"/>
      <c r="F89" s="335"/>
      <c r="G89" s="336"/>
      <c r="H89" s="336"/>
      <c r="I89" s="355"/>
      <c r="J89" s="336"/>
      <c r="K89" s="336"/>
      <c r="L89" s="336"/>
      <c r="M89" s="336"/>
    </row>
    <row r="90" ht="15.75" hidden="1" customHeight="1" spans="1:13">
      <c r="A90" s="326" t="s">
        <v>178</v>
      </c>
      <c r="B90" s="327"/>
      <c r="C90" s="327"/>
      <c r="D90" s="327"/>
      <c r="E90" s="328"/>
      <c r="F90" s="335">
        <v>44934</v>
      </c>
      <c r="G90" s="336"/>
      <c r="H90" s="336"/>
      <c r="I90" s="355"/>
      <c r="J90" s="336"/>
      <c r="K90" s="336"/>
      <c r="L90" s="336"/>
      <c r="M90" s="336"/>
    </row>
    <row r="91" ht="15.75" hidden="1" customHeight="1" spans="1:13">
      <c r="A91" s="326" t="s">
        <v>179</v>
      </c>
      <c r="B91" s="327"/>
      <c r="C91" s="327"/>
      <c r="D91" s="327"/>
      <c r="E91" s="328"/>
      <c r="F91" s="335">
        <v>44934</v>
      </c>
      <c r="G91" s="336"/>
      <c r="H91" s="336"/>
      <c r="I91" s="355"/>
      <c r="J91" s="336"/>
      <c r="K91" s="336"/>
      <c r="L91" s="336"/>
      <c r="M91" s="336"/>
    </row>
    <row r="92" ht="15.75" hidden="1" customHeight="1" spans="1:13">
      <c r="A92" s="326" t="s">
        <v>180</v>
      </c>
      <c r="B92" s="327"/>
      <c r="C92" s="327"/>
      <c r="D92" s="327"/>
      <c r="E92" s="328"/>
      <c r="F92" s="335">
        <v>44930</v>
      </c>
      <c r="G92" s="336"/>
      <c r="H92" s="336"/>
      <c r="I92" s="355"/>
      <c r="J92" s="336"/>
      <c r="K92" s="336"/>
      <c r="L92" s="336"/>
      <c r="M92" s="336"/>
    </row>
    <row r="93" ht="15.75" hidden="1" customHeight="1" spans="1:13">
      <c r="A93" s="315"/>
      <c r="B93" s="316"/>
      <c r="C93" s="316"/>
      <c r="D93" s="316"/>
      <c r="E93" s="317"/>
      <c r="F93" s="335"/>
      <c r="G93" s="336"/>
      <c r="H93" s="336"/>
      <c r="I93" s="355"/>
      <c r="J93" s="336"/>
      <c r="K93" s="336"/>
      <c r="L93" s="336"/>
      <c r="M93" s="336"/>
    </row>
    <row r="94" ht="15.75" hidden="1" customHeight="1" spans="1:13">
      <c r="A94" s="315"/>
      <c r="B94" s="316"/>
      <c r="C94" s="316"/>
      <c r="D94" s="316"/>
      <c r="E94" s="317"/>
      <c r="F94" s="335"/>
      <c r="G94" s="336"/>
      <c r="H94" s="336"/>
      <c r="I94" s="355"/>
      <c r="J94" s="336"/>
      <c r="K94" s="336"/>
      <c r="L94" s="336"/>
      <c r="M94" s="336"/>
    </row>
    <row r="95" ht="15.75" hidden="1" customHeight="1" spans="1:13">
      <c r="A95" s="326" t="s">
        <v>181</v>
      </c>
      <c r="B95" s="327"/>
      <c r="C95" s="327"/>
      <c r="D95" s="327"/>
      <c r="E95" s="328"/>
      <c r="F95" s="335">
        <v>44934</v>
      </c>
      <c r="G95" s="336"/>
      <c r="H95" s="336"/>
      <c r="I95" s="355"/>
      <c r="J95" s="336"/>
      <c r="K95" s="336"/>
      <c r="L95" s="336"/>
      <c r="M95" s="336"/>
    </row>
    <row r="96" ht="15.75" hidden="1" customHeight="1" spans="1:13">
      <c r="A96" s="326" t="s">
        <v>182</v>
      </c>
      <c r="B96" s="327"/>
      <c r="C96" s="327"/>
      <c r="D96" s="327"/>
      <c r="E96" s="328"/>
      <c r="F96" s="335">
        <v>44934</v>
      </c>
      <c r="G96" s="336"/>
      <c r="H96" s="336"/>
      <c r="I96" s="355"/>
      <c r="J96" s="336"/>
      <c r="K96" s="336"/>
      <c r="L96" s="336"/>
      <c r="M96" s="336"/>
    </row>
    <row r="97" ht="15.75" hidden="1" customHeight="1" spans="1:13">
      <c r="A97" s="326" t="s">
        <v>183</v>
      </c>
      <c r="B97" s="327"/>
      <c r="C97" s="327"/>
      <c r="D97" s="327"/>
      <c r="E97" s="328"/>
      <c r="F97" s="335">
        <v>44934</v>
      </c>
      <c r="G97" s="336"/>
      <c r="H97" s="336"/>
      <c r="I97" s="355"/>
      <c r="J97" s="336"/>
      <c r="K97" s="336"/>
      <c r="L97" s="336"/>
      <c r="M97" s="336"/>
    </row>
    <row r="98" ht="15.75" hidden="1" customHeight="1" spans="1:13">
      <c r="A98" s="326" t="s">
        <v>184</v>
      </c>
      <c r="B98" s="327"/>
      <c r="C98" s="327"/>
      <c r="D98" s="327"/>
      <c r="E98" s="328"/>
      <c r="F98" s="335">
        <v>44934</v>
      </c>
      <c r="G98" s="336"/>
      <c r="H98" s="336"/>
      <c r="I98" s="355"/>
      <c r="J98" s="336"/>
      <c r="K98" s="336"/>
      <c r="L98" s="336"/>
      <c r="M98" s="336"/>
    </row>
    <row r="99" ht="15.75" hidden="1" customHeight="1" spans="1:13">
      <c r="A99" s="326" t="s">
        <v>185</v>
      </c>
      <c r="B99" s="327"/>
      <c r="C99" s="327"/>
      <c r="D99" s="327"/>
      <c r="E99" s="328"/>
      <c r="F99" s="335">
        <v>44934</v>
      </c>
      <c r="G99" s="336"/>
      <c r="H99" s="336"/>
      <c r="I99" s="355"/>
      <c r="J99" s="336"/>
      <c r="K99" s="336"/>
      <c r="L99" s="336"/>
      <c r="M99" s="336"/>
    </row>
    <row r="100" ht="15.75" customHeight="1" spans="1:13">
      <c r="A100" s="326" t="s">
        <v>186</v>
      </c>
      <c r="B100" s="327"/>
      <c r="C100" s="327"/>
      <c r="D100" s="327"/>
      <c r="E100" s="328"/>
      <c r="F100" s="332">
        <v>0.125</v>
      </c>
      <c r="G100" s="336">
        <f>SUM(H100-0.25)</f>
        <v>-0.75</v>
      </c>
      <c r="H100" s="336">
        <f>SUM(I100-0.5)</f>
        <v>-0.5</v>
      </c>
      <c r="I100" s="355">
        <v>0</v>
      </c>
      <c r="J100" s="336">
        <f t="shared" ref="J100:M104" si="11">SUM(I100+0.5)</f>
        <v>0.5</v>
      </c>
      <c r="K100" s="336">
        <f t="shared" si="11"/>
        <v>1</v>
      </c>
      <c r="L100" s="336">
        <f t="shared" si="11"/>
        <v>1.5</v>
      </c>
      <c r="M100" s="336">
        <f t="shared" si="11"/>
        <v>2</v>
      </c>
    </row>
    <row r="101" ht="15.75" customHeight="1" spans="1:13">
      <c r="A101" s="326" t="s">
        <v>187</v>
      </c>
      <c r="B101" s="327"/>
      <c r="C101" s="327"/>
      <c r="D101" s="327"/>
      <c r="E101" s="328"/>
      <c r="F101" s="332">
        <v>0.125</v>
      </c>
      <c r="G101" s="336">
        <f>SUM(H101-0.25)</f>
        <v>-0.75</v>
      </c>
      <c r="H101" s="336">
        <f>SUM(I101-0.5)</f>
        <v>-0.5</v>
      </c>
      <c r="I101" s="355">
        <v>0</v>
      </c>
      <c r="J101" s="336">
        <f t="shared" si="11"/>
        <v>0.5</v>
      </c>
      <c r="K101" s="336">
        <f t="shared" si="11"/>
        <v>1</v>
      </c>
      <c r="L101" s="336">
        <f t="shared" si="11"/>
        <v>1.5</v>
      </c>
      <c r="M101" s="336">
        <f t="shared" si="11"/>
        <v>2</v>
      </c>
    </row>
    <row r="102" ht="15.75" customHeight="1" spans="1:13">
      <c r="A102" s="326" t="s">
        <v>188</v>
      </c>
      <c r="B102" s="327"/>
      <c r="C102" s="327"/>
      <c r="D102" s="327"/>
      <c r="E102" s="328"/>
      <c r="F102" s="332">
        <v>0.125</v>
      </c>
      <c r="G102" s="336">
        <f>SUM(H102-0.25)</f>
        <v>-0.75</v>
      </c>
      <c r="H102" s="336">
        <f>SUM(I102-0.5)</f>
        <v>-0.5</v>
      </c>
      <c r="I102" s="355">
        <v>0</v>
      </c>
      <c r="J102" s="336">
        <f t="shared" si="11"/>
        <v>0.5</v>
      </c>
      <c r="K102" s="336">
        <f t="shared" si="11"/>
        <v>1</v>
      </c>
      <c r="L102" s="336">
        <f t="shared" si="11"/>
        <v>1.5</v>
      </c>
      <c r="M102" s="336">
        <f t="shared" si="11"/>
        <v>2</v>
      </c>
    </row>
    <row r="103" ht="15.75" customHeight="1" spans="1:13">
      <c r="A103" s="326" t="s">
        <v>189</v>
      </c>
      <c r="B103" s="327"/>
      <c r="C103" s="327"/>
      <c r="D103" s="327"/>
      <c r="E103" s="328"/>
      <c r="F103" s="332">
        <v>0.125</v>
      </c>
      <c r="G103" s="336">
        <f>SUM(H103-0.25)</f>
        <v>-0.75</v>
      </c>
      <c r="H103" s="336">
        <f>SUM(I103-0.5)</f>
        <v>-0.5</v>
      </c>
      <c r="I103" s="355">
        <v>0</v>
      </c>
      <c r="J103" s="336">
        <f t="shared" si="11"/>
        <v>0.5</v>
      </c>
      <c r="K103" s="336">
        <f t="shared" si="11"/>
        <v>1</v>
      </c>
      <c r="L103" s="336">
        <f>SUM(K103+0)</f>
        <v>1</v>
      </c>
      <c r="M103" s="336">
        <f>SUM(L103+0)</f>
        <v>1</v>
      </c>
    </row>
    <row r="104" ht="15.75" customHeight="1" spans="1:13">
      <c r="A104" s="326" t="s">
        <v>190</v>
      </c>
      <c r="B104" s="327"/>
      <c r="C104" s="327"/>
      <c r="D104" s="327"/>
      <c r="E104" s="328"/>
      <c r="F104" s="332">
        <v>0.125</v>
      </c>
      <c r="G104" s="336">
        <f>SUM(H104-0.25)</f>
        <v>-0.75</v>
      </c>
      <c r="H104" s="336">
        <f>SUM(I104-0.5)</f>
        <v>-0.5</v>
      </c>
      <c r="I104" s="355">
        <v>0</v>
      </c>
      <c r="J104" s="336">
        <f t="shared" si="11"/>
        <v>0.5</v>
      </c>
      <c r="K104" s="336">
        <f t="shared" si="11"/>
        <v>1</v>
      </c>
      <c r="L104" s="336">
        <f>SUM(K104+0)</f>
        <v>1</v>
      </c>
      <c r="M104" s="336">
        <f>SUM(L104+0)</f>
        <v>1</v>
      </c>
    </row>
    <row r="105" ht="15.75" hidden="1" customHeight="1" spans="1:13">
      <c r="A105" s="326" t="s">
        <v>191</v>
      </c>
      <c r="B105" s="327"/>
      <c r="C105" s="327"/>
      <c r="D105" s="327"/>
      <c r="E105" s="328"/>
      <c r="F105" s="335">
        <v>44934</v>
      </c>
      <c r="G105" s="336"/>
      <c r="H105" s="336"/>
      <c r="I105" s="355"/>
      <c r="J105" s="336"/>
      <c r="K105" s="336"/>
      <c r="L105" s="336"/>
      <c r="M105" s="336"/>
    </row>
    <row r="106" ht="15.75" customHeight="1" spans="1:13">
      <c r="A106" s="326" t="s">
        <v>192</v>
      </c>
      <c r="B106" s="327"/>
      <c r="C106" s="327"/>
      <c r="D106" s="327"/>
      <c r="E106" s="328"/>
      <c r="F106" s="324">
        <v>44934</v>
      </c>
      <c r="G106" s="319">
        <f>H106</f>
        <v>0</v>
      </c>
      <c r="H106" s="319">
        <f>I106</f>
        <v>0</v>
      </c>
      <c r="I106" s="354">
        <v>0</v>
      </c>
      <c r="J106" s="319">
        <f>I106</f>
        <v>0</v>
      </c>
      <c r="K106" s="319">
        <f>J106</f>
        <v>0</v>
      </c>
      <c r="L106" s="319">
        <f>K106</f>
        <v>0</v>
      </c>
      <c r="M106" s="319">
        <f>L106</f>
        <v>0</v>
      </c>
    </row>
    <row r="107" ht="15.75" customHeight="1" spans="1:13">
      <c r="A107" s="326" t="s">
        <v>193</v>
      </c>
      <c r="B107" s="327"/>
      <c r="C107" s="327"/>
      <c r="D107" s="327"/>
      <c r="E107" s="328"/>
      <c r="F107" s="332">
        <v>0.125</v>
      </c>
      <c r="G107" s="336">
        <f>SUM(H107-0.25)</f>
        <v>-0.5</v>
      </c>
      <c r="H107" s="336">
        <f>SUM(I107-0.25)</f>
        <v>-0.25</v>
      </c>
      <c r="I107" s="355">
        <v>0</v>
      </c>
      <c r="J107" s="336">
        <f>SUM(I107+0)</f>
        <v>0</v>
      </c>
      <c r="K107" s="336">
        <f>SUM(J107+0)</f>
        <v>0</v>
      </c>
      <c r="L107" s="336">
        <f>SUM(K107+0)</f>
        <v>0</v>
      </c>
      <c r="M107" s="336">
        <f>SUM(L107+0)</f>
        <v>0</v>
      </c>
    </row>
    <row r="108" ht="15.75" customHeight="1" spans="1:13">
      <c r="A108" s="315"/>
      <c r="B108" s="316"/>
      <c r="C108" s="316"/>
      <c r="D108" s="316"/>
      <c r="E108" s="317"/>
      <c r="F108" s="335"/>
      <c r="G108" s="336"/>
      <c r="H108" s="336"/>
      <c r="I108" s="355"/>
      <c r="J108" s="336"/>
      <c r="K108" s="336"/>
      <c r="L108" s="336"/>
      <c r="M108" s="336"/>
    </row>
    <row r="109" ht="15.75" customHeight="1" spans="1:13">
      <c r="A109" s="326" t="s">
        <v>194</v>
      </c>
      <c r="B109" s="327"/>
      <c r="C109" s="327"/>
      <c r="D109" s="327"/>
      <c r="E109" s="328"/>
      <c r="F109" s="332">
        <v>0.125</v>
      </c>
      <c r="G109" s="319">
        <f>H109</f>
        <v>0</v>
      </c>
      <c r="H109" s="319">
        <f>I109</f>
        <v>0</v>
      </c>
      <c r="I109" s="354">
        <v>0</v>
      </c>
      <c r="J109" s="319">
        <f t="shared" ref="J109:M110" si="12">I109</f>
        <v>0</v>
      </c>
      <c r="K109" s="319">
        <f t="shared" si="12"/>
        <v>0</v>
      </c>
      <c r="L109" s="319">
        <f t="shared" si="12"/>
        <v>0</v>
      </c>
      <c r="M109" s="319">
        <f t="shared" si="12"/>
        <v>0</v>
      </c>
    </row>
    <row r="110" ht="15.75" customHeight="1" spans="1:13">
      <c r="A110" s="326" t="s">
        <v>195</v>
      </c>
      <c r="B110" s="327"/>
      <c r="C110" s="327"/>
      <c r="D110" s="327"/>
      <c r="E110" s="328"/>
      <c r="F110" s="332">
        <v>0.125</v>
      </c>
      <c r="G110" s="319">
        <f>H110</f>
        <v>0</v>
      </c>
      <c r="H110" s="319">
        <f>I110</f>
        <v>0</v>
      </c>
      <c r="I110" s="354">
        <v>0</v>
      </c>
      <c r="J110" s="319">
        <f t="shared" si="12"/>
        <v>0</v>
      </c>
      <c r="K110" s="319">
        <f t="shared" si="12"/>
        <v>0</v>
      </c>
      <c r="L110" s="319">
        <f t="shared" si="12"/>
        <v>0</v>
      </c>
      <c r="M110" s="319">
        <f t="shared" si="12"/>
        <v>0</v>
      </c>
    </row>
    <row r="111" ht="15.75" customHeight="1" spans="1:13">
      <c r="A111" s="340" t="s">
        <v>196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54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</row>
    <row r="112" ht="15.75" customHeight="1" spans="1:13">
      <c r="A112" s="315"/>
      <c r="B112" s="316"/>
      <c r="C112" s="316"/>
      <c r="D112" s="316"/>
      <c r="E112" s="317"/>
      <c r="F112" s="335"/>
      <c r="G112" s="336"/>
      <c r="H112" s="336"/>
      <c r="I112" s="355"/>
      <c r="J112" s="336"/>
      <c r="K112" s="336"/>
      <c r="L112" s="336"/>
      <c r="M112" s="336"/>
    </row>
    <row r="113" ht="15.75" customHeight="1" spans="1:13">
      <c r="A113" s="326" t="s">
        <v>197</v>
      </c>
      <c r="B113" s="327"/>
      <c r="C113" s="327"/>
      <c r="D113" s="327"/>
      <c r="E113" s="328"/>
      <c r="F113" s="332">
        <v>0.125</v>
      </c>
      <c r="G113" s="319">
        <f>H113</f>
        <v>0</v>
      </c>
      <c r="H113" s="319">
        <f>I113</f>
        <v>0</v>
      </c>
      <c r="I113" s="354">
        <v>0</v>
      </c>
      <c r="J113" s="319">
        <f>I113</f>
        <v>0</v>
      </c>
      <c r="K113" s="319">
        <f>J113</f>
        <v>0</v>
      </c>
      <c r="L113" s="319">
        <f>K113</f>
        <v>0</v>
      </c>
      <c r="M113" s="319">
        <f>L113</f>
        <v>0</v>
      </c>
    </row>
    <row r="114" ht="15.75" customHeight="1" spans="1:13">
      <c r="A114" s="326" t="s">
        <v>198</v>
      </c>
      <c r="B114" s="327"/>
      <c r="C114" s="327"/>
      <c r="D114" s="327"/>
      <c r="E114" s="328"/>
      <c r="F114" s="335">
        <v>0.375</v>
      </c>
      <c r="G114" s="319">
        <f>H114</f>
        <v>0</v>
      </c>
      <c r="H114" s="319">
        <f>I114</f>
        <v>0</v>
      </c>
      <c r="I114" s="354">
        <v>0</v>
      </c>
      <c r="J114" s="319">
        <f>I114</f>
        <v>0</v>
      </c>
      <c r="K114" s="319">
        <f>SUM(J114+1)</f>
        <v>1</v>
      </c>
      <c r="L114" s="319">
        <f>SUM(K114+0)</f>
        <v>1</v>
      </c>
      <c r="M114" s="319">
        <f>SUM(L114+0)</f>
        <v>1</v>
      </c>
    </row>
    <row r="115" ht="15.75" customHeight="1" spans="1:13">
      <c r="A115" s="315"/>
      <c r="B115" s="316"/>
      <c r="C115" s="316"/>
      <c r="D115" s="316"/>
      <c r="E115" s="317"/>
      <c r="F115" s="335"/>
      <c r="G115" s="336"/>
      <c r="H115" s="336"/>
      <c r="I115" s="355"/>
      <c r="J115" s="336"/>
      <c r="K115" s="336"/>
      <c r="L115" s="336"/>
      <c r="M115" s="336"/>
    </row>
    <row r="116" ht="15.75" customHeight="1" spans="1:13">
      <c r="A116" s="326" t="s">
        <v>199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55">
        <v>0</v>
      </c>
      <c r="J116" s="336">
        <f>SUM(I116+2)</f>
        <v>2</v>
      </c>
      <c r="K116" s="336">
        <f>SUM(J116+2.5)</f>
        <v>4.5</v>
      </c>
      <c r="L116" s="336">
        <f>SUM(K116+2)</f>
        <v>6.5</v>
      </c>
      <c r="M116" s="336">
        <f>SUM(L116+2)</f>
        <v>8.5</v>
      </c>
    </row>
    <row r="117" ht="15.75" hidden="1" customHeight="1" spans="1:13">
      <c r="A117" s="326" t="s">
        <v>200</v>
      </c>
      <c r="B117" s="327"/>
      <c r="C117" s="327"/>
      <c r="D117" s="327"/>
      <c r="E117" s="328"/>
      <c r="F117" s="332">
        <v>0.5</v>
      </c>
      <c r="G117" s="389"/>
      <c r="H117" s="389"/>
      <c r="I117" s="355"/>
      <c r="J117" s="400"/>
      <c r="K117" s="400"/>
      <c r="L117" s="400"/>
      <c r="M117" s="400"/>
    </row>
    <row r="118" ht="15.75" hidden="1" customHeight="1" spans="1:13">
      <c r="A118" s="326" t="s">
        <v>201</v>
      </c>
      <c r="B118" s="327"/>
      <c r="C118" s="327"/>
      <c r="D118" s="327"/>
      <c r="E118" s="328"/>
      <c r="F118" s="332">
        <v>0.5</v>
      </c>
      <c r="G118" s="389"/>
      <c r="H118" s="389"/>
      <c r="I118" s="401"/>
      <c r="J118" s="400"/>
      <c r="K118" s="400"/>
      <c r="L118" s="400"/>
      <c r="M118" s="400"/>
    </row>
    <row r="119" ht="15.75" hidden="1" customHeight="1" spans="1:13">
      <c r="A119" s="315"/>
      <c r="B119" s="316"/>
      <c r="C119" s="316"/>
      <c r="D119" s="316"/>
      <c r="E119" s="317"/>
      <c r="F119" s="332">
        <v>0.5</v>
      </c>
      <c r="G119" s="389"/>
      <c r="H119" s="389"/>
      <c r="I119" s="401"/>
      <c r="J119" s="400"/>
      <c r="K119" s="400"/>
      <c r="L119" s="400"/>
      <c r="M119" s="400"/>
    </row>
    <row r="120" ht="15.75" customHeight="1" spans="1:13">
      <c r="A120" s="326" t="s">
        <v>202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55">
        <v>0</v>
      </c>
      <c r="J120" s="336">
        <f>SUM(I120+2)</f>
        <v>2</v>
      </c>
      <c r="K120" s="336">
        <f>SUM(J120+2.5)</f>
        <v>4.5</v>
      </c>
      <c r="L120" s="336">
        <f>SUM(K120+2)</f>
        <v>6.5</v>
      </c>
      <c r="M120" s="336">
        <f>SUM(L120+2)</f>
        <v>8.5</v>
      </c>
    </row>
    <row r="121" ht="15.75" customHeight="1" spans="1:13">
      <c r="A121" s="315"/>
      <c r="B121" s="316"/>
      <c r="C121" s="316"/>
      <c r="D121" s="316"/>
      <c r="E121" s="317"/>
      <c r="F121" s="335"/>
      <c r="G121" s="336"/>
      <c r="H121" s="336"/>
      <c r="I121" s="355"/>
      <c r="J121" s="336"/>
      <c r="K121" s="336"/>
      <c r="L121" s="336"/>
      <c r="M121" s="336"/>
    </row>
    <row r="122" ht="15.75" customHeight="1" spans="1:13">
      <c r="A122" s="386" t="s">
        <v>203</v>
      </c>
      <c r="B122" s="387"/>
      <c r="C122" s="387"/>
      <c r="D122" s="387"/>
      <c r="E122" s="388"/>
      <c r="F122" s="335"/>
      <c r="G122" s="336"/>
      <c r="H122" s="336"/>
      <c r="I122" s="355"/>
      <c r="J122" s="336"/>
      <c r="K122" s="336"/>
      <c r="L122" s="336"/>
      <c r="M122" s="336"/>
    </row>
    <row r="123" ht="15.75" customHeight="1" spans="1:13">
      <c r="A123" s="326" t="s">
        <v>204</v>
      </c>
      <c r="B123" s="327"/>
      <c r="C123" s="327"/>
      <c r="D123" s="327"/>
      <c r="E123" s="328"/>
      <c r="F123" s="335">
        <v>0.375</v>
      </c>
      <c r="G123" s="330">
        <f>SUM(H123-1)</f>
        <v>-3</v>
      </c>
      <c r="H123" s="330">
        <f>SUM(I123-2)</f>
        <v>-2</v>
      </c>
      <c r="I123" s="355">
        <v>0</v>
      </c>
      <c r="J123" s="336">
        <f>SUM(I123+2)</f>
        <v>2</v>
      </c>
      <c r="K123" s="336">
        <f>SUM(J123+2.5)</f>
        <v>4.5</v>
      </c>
      <c r="L123" s="336">
        <f t="shared" ref="L123:M125" si="13">SUM(K123+2)</f>
        <v>6.5</v>
      </c>
      <c r="M123" s="336">
        <f t="shared" si="13"/>
        <v>8.5</v>
      </c>
    </row>
    <row r="124" ht="15.75" hidden="1" customHeight="1" spans="1:13">
      <c r="A124" s="326" t="s">
        <v>137</v>
      </c>
      <c r="B124" s="327"/>
      <c r="C124" s="327"/>
      <c r="D124" s="327"/>
      <c r="E124" s="328"/>
      <c r="F124" s="335">
        <v>0.375</v>
      </c>
      <c r="G124" s="330">
        <f>SUM(H124-1)</f>
        <v>-3</v>
      </c>
      <c r="H124" s="330">
        <f>SUM(I124-2)</f>
        <v>-2</v>
      </c>
      <c r="I124" s="355">
        <v>0</v>
      </c>
      <c r="J124" s="336">
        <f>SUM(I124+2)</f>
        <v>2</v>
      </c>
      <c r="K124" s="336">
        <f>SUM(J124+2.5)</f>
        <v>4.5</v>
      </c>
      <c r="L124" s="336">
        <f t="shared" si="13"/>
        <v>6.5</v>
      </c>
      <c r="M124" s="336">
        <f t="shared" si="13"/>
        <v>8.5</v>
      </c>
    </row>
    <row r="125" ht="15.75" customHeight="1" spans="1:13">
      <c r="A125" s="326" t="s">
        <v>205</v>
      </c>
      <c r="B125" s="327"/>
      <c r="C125" s="327"/>
      <c r="D125" s="327"/>
      <c r="E125" s="328"/>
      <c r="F125" s="335">
        <v>0.375</v>
      </c>
      <c r="G125" s="330">
        <f>SUM(H125-1)</f>
        <v>-3</v>
      </c>
      <c r="H125" s="330">
        <f>SUM(I125-2)</f>
        <v>-2</v>
      </c>
      <c r="I125" s="355">
        <v>0</v>
      </c>
      <c r="J125" s="336">
        <f>SUM(I125+2)</f>
        <v>2</v>
      </c>
      <c r="K125" s="336">
        <f>SUM(J125+2.5)</f>
        <v>4.5</v>
      </c>
      <c r="L125" s="336">
        <f t="shared" si="13"/>
        <v>6.5</v>
      </c>
      <c r="M125" s="336">
        <f t="shared" si="13"/>
        <v>8.5</v>
      </c>
    </row>
    <row r="126" ht="15.75" customHeight="1" spans="1:13">
      <c r="A126" s="326" t="s">
        <v>206</v>
      </c>
      <c r="B126" s="327"/>
      <c r="C126" s="327"/>
      <c r="D126" s="327"/>
      <c r="E126" s="328"/>
      <c r="F126" s="335">
        <v>0.375</v>
      </c>
      <c r="G126" s="345">
        <f>SUM(H126-0.5)</f>
        <v>-1.5</v>
      </c>
      <c r="H126" s="345">
        <f>SUM(I126-1)</f>
        <v>-1</v>
      </c>
      <c r="I126" s="355">
        <v>0</v>
      </c>
      <c r="J126" s="336">
        <f>SUM(I126+1)</f>
        <v>1</v>
      </c>
      <c r="K126" s="336">
        <f>SUM(J126+1.25)</f>
        <v>2.25</v>
      </c>
      <c r="L126" s="336">
        <f>SUM(K126+1)</f>
        <v>3.25</v>
      </c>
      <c r="M126" s="336">
        <f>SUM(L126+1)</f>
        <v>4.25</v>
      </c>
    </row>
    <row r="127" ht="15.75" customHeight="1" spans="1:13">
      <c r="A127" s="326" t="s">
        <v>207</v>
      </c>
      <c r="B127" s="327"/>
      <c r="C127" s="327"/>
      <c r="D127" s="327"/>
      <c r="E127" s="328"/>
      <c r="F127" s="335">
        <v>0.375</v>
      </c>
      <c r="G127" s="345">
        <f>SUM(H127-0.5)</f>
        <v>-1.5</v>
      </c>
      <c r="H127" s="345">
        <f>SUM(I127-1)</f>
        <v>-1</v>
      </c>
      <c r="I127" s="355">
        <v>0</v>
      </c>
      <c r="J127" s="336">
        <f>SUM(I127+1)</f>
        <v>1</v>
      </c>
      <c r="K127" s="336">
        <f>SUM(J127+1.25)</f>
        <v>2.25</v>
      </c>
      <c r="L127" s="336">
        <f t="shared" ref="L127:M130" si="14">SUM(K127+1)</f>
        <v>3.25</v>
      </c>
      <c r="M127" s="336">
        <f t="shared" si="14"/>
        <v>4.25</v>
      </c>
    </row>
    <row r="128" ht="15.75" customHeight="1" spans="1:13">
      <c r="A128" s="326" t="s">
        <v>208</v>
      </c>
      <c r="B128" s="327"/>
      <c r="C128" s="327"/>
      <c r="D128" s="327"/>
      <c r="E128" s="328"/>
      <c r="F128" s="335">
        <v>0.375</v>
      </c>
      <c r="G128" s="345">
        <f>SUM(H128-0.5)</f>
        <v>-1.5</v>
      </c>
      <c r="H128" s="345">
        <f>SUM(I128-1)</f>
        <v>-1</v>
      </c>
      <c r="I128" s="355">
        <v>0</v>
      </c>
      <c r="J128" s="336">
        <f>SUM(I128+1)</f>
        <v>1</v>
      </c>
      <c r="K128" s="336">
        <f>SUM(J128+1.25)</f>
        <v>2.25</v>
      </c>
      <c r="L128" s="336">
        <f t="shared" si="14"/>
        <v>3.25</v>
      </c>
      <c r="M128" s="336">
        <f t="shared" si="14"/>
        <v>4.25</v>
      </c>
    </row>
    <row r="129" ht="15.75" customHeight="1" spans="1:13">
      <c r="A129" s="326" t="s">
        <v>209</v>
      </c>
      <c r="B129" s="327"/>
      <c r="C129" s="327"/>
      <c r="D129" s="327"/>
      <c r="E129" s="328"/>
      <c r="F129" s="335">
        <v>0.375</v>
      </c>
      <c r="G129" s="345">
        <f>SUM(H129-0.5)</f>
        <v>-1.5</v>
      </c>
      <c r="H129" s="345">
        <f>SUM(I129-1)</f>
        <v>-1</v>
      </c>
      <c r="I129" s="355">
        <v>0</v>
      </c>
      <c r="J129" s="336">
        <f>SUM(I129+1)</f>
        <v>1</v>
      </c>
      <c r="K129" s="336">
        <f>SUM(J129+1.25)</f>
        <v>2.25</v>
      </c>
      <c r="L129" s="336">
        <f t="shared" si="14"/>
        <v>3.25</v>
      </c>
      <c r="M129" s="336">
        <f t="shared" si="14"/>
        <v>4.25</v>
      </c>
    </row>
    <row r="130" ht="15.75" customHeight="1" spans="1:13">
      <c r="A130" s="326" t="s">
        <v>210</v>
      </c>
      <c r="B130" s="327"/>
      <c r="C130" s="327"/>
      <c r="D130" s="327"/>
      <c r="E130" s="328"/>
      <c r="F130" s="335">
        <v>0.375</v>
      </c>
      <c r="G130" s="345">
        <f>SUM(H130-0.5)</f>
        <v>-1.5</v>
      </c>
      <c r="H130" s="345">
        <f>SUM(I130-1)</f>
        <v>-1</v>
      </c>
      <c r="I130" s="355">
        <v>0</v>
      </c>
      <c r="J130" s="336">
        <f>SUM(I130+1)</f>
        <v>1</v>
      </c>
      <c r="K130" s="336">
        <f>SUM(J130+1.25)</f>
        <v>2.25</v>
      </c>
      <c r="L130" s="336">
        <f t="shared" si="14"/>
        <v>3.25</v>
      </c>
      <c r="M130" s="336">
        <f t="shared" si="14"/>
        <v>4.25</v>
      </c>
    </row>
    <row r="131" ht="15.75" customHeight="1" spans="1:13">
      <c r="A131" s="315"/>
      <c r="B131" s="316"/>
      <c r="C131" s="316"/>
      <c r="D131" s="316"/>
      <c r="E131" s="317"/>
      <c r="F131" s="335"/>
      <c r="G131" s="400"/>
      <c r="H131" s="400"/>
      <c r="I131" s="401"/>
      <c r="J131" s="400"/>
      <c r="K131" s="400"/>
      <c r="L131" s="400"/>
      <c r="M131" s="400"/>
    </row>
    <row r="132" ht="15.75" customHeight="1" spans="1:13">
      <c r="A132" s="326" t="s">
        <v>211</v>
      </c>
      <c r="B132" s="327"/>
      <c r="C132" s="327"/>
      <c r="D132" s="327"/>
      <c r="E132" s="328"/>
      <c r="F132" s="332">
        <v>0.125</v>
      </c>
      <c r="G132" s="319">
        <f>H132</f>
        <v>0</v>
      </c>
      <c r="H132" s="319">
        <f>I132</f>
        <v>0</v>
      </c>
      <c r="I132" s="354">
        <v>0</v>
      </c>
      <c r="J132" s="319">
        <f>I132</f>
        <v>0</v>
      </c>
      <c r="K132" s="319">
        <f>J132</f>
        <v>0</v>
      </c>
      <c r="L132" s="319">
        <f>K132</f>
        <v>0</v>
      </c>
      <c r="M132" s="319">
        <f>L132</f>
        <v>0</v>
      </c>
    </row>
    <row r="133" ht="15.75" customHeight="1" spans="1:13">
      <c r="A133" s="326" t="s">
        <v>212</v>
      </c>
      <c r="B133" s="327"/>
      <c r="C133" s="327"/>
      <c r="D133" s="327"/>
      <c r="E133" s="328"/>
      <c r="F133" s="332">
        <v>0.125</v>
      </c>
      <c r="G133" s="336">
        <f>SUM(I133-0.375)</f>
        <v>-0.375</v>
      </c>
      <c r="H133" s="336">
        <f>SUM(I133-0.5)</f>
        <v>-0.5</v>
      </c>
      <c r="I133" s="355">
        <v>0</v>
      </c>
      <c r="J133" s="336">
        <f t="shared" ref="J133:M134" si="15">SUM(I133+0.5)</f>
        <v>0.5</v>
      </c>
      <c r="K133" s="336">
        <f t="shared" si="15"/>
        <v>1</v>
      </c>
      <c r="L133" s="336">
        <f t="shared" si="15"/>
        <v>1.5</v>
      </c>
      <c r="M133" s="336">
        <f t="shared" si="15"/>
        <v>2</v>
      </c>
    </row>
    <row r="134" ht="15.75" customHeight="1" spans="1:13">
      <c r="A134" s="326" t="s">
        <v>213</v>
      </c>
      <c r="B134" s="327"/>
      <c r="C134" s="327"/>
      <c r="D134" s="327"/>
      <c r="E134" s="328"/>
      <c r="F134" s="332">
        <v>0.125</v>
      </c>
      <c r="G134" s="336">
        <f>SUM(I134-0.375)</f>
        <v>-0.375</v>
      </c>
      <c r="H134" s="336">
        <f>SUM(I134-0.5)</f>
        <v>-0.5</v>
      </c>
      <c r="I134" s="355">
        <v>0</v>
      </c>
      <c r="J134" s="336">
        <f t="shared" si="15"/>
        <v>0.5</v>
      </c>
      <c r="K134" s="336">
        <f t="shared" si="15"/>
        <v>1</v>
      </c>
      <c r="L134" s="336">
        <f t="shared" si="15"/>
        <v>1.5</v>
      </c>
      <c r="M134" s="336">
        <f t="shared" si="15"/>
        <v>2</v>
      </c>
    </row>
    <row r="135" ht="15.75" hidden="1" customHeight="1" spans="1:13">
      <c r="A135" s="326" t="s">
        <v>214</v>
      </c>
      <c r="B135" s="327"/>
      <c r="C135" s="327"/>
      <c r="D135" s="327"/>
      <c r="E135" s="328"/>
      <c r="F135" s="324">
        <v>44934</v>
      </c>
      <c r="G135" s="400"/>
      <c r="H135" s="400"/>
      <c r="I135" s="355"/>
      <c r="J135" s="400"/>
      <c r="K135" s="400"/>
      <c r="L135" s="400"/>
      <c r="M135" s="400"/>
    </row>
    <row r="136" ht="15.75" hidden="1" customHeight="1" spans="1:13">
      <c r="A136" s="326" t="s">
        <v>215</v>
      </c>
      <c r="B136" s="327"/>
      <c r="C136" s="327"/>
      <c r="D136" s="327"/>
      <c r="E136" s="328"/>
      <c r="F136" s="324">
        <v>44930</v>
      </c>
      <c r="G136" s="400"/>
      <c r="H136" s="400"/>
      <c r="I136" s="355"/>
      <c r="J136" s="400"/>
      <c r="K136" s="400"/>
      <c r="L136" s="400"/>
      <c r="M136" s="400"/>
    </row>
    <row r="137" ht="15.75" customHeight="1"/>
    <row r="138" s="288" customFormat="1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A7:E8"/>
    <mergeCell ref="G2:M6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scale="10" pageOrder="overThenDown" orientation="portrait" cellComments="atEnd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424778761062" defaultRowHeight="12.75"/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6637168141593" defaultRowHeight="15.75" customHeight="1"/>
  <cols>
    <col min="1" max="1" width="4.11504424778761" customWidth="1"/>
    <col min="2" max="2" width="16.3362831858407" customWidth="1"/>
    <col min="3" max="3" width="25.1150442477876" customWidth="1"/>
    <col min="4" max="4" width="20.3362831858407" customWidth="1"/>
    <col min="5" max="5" width="19.1150442477876" customWidth="1"/>
    <col min="6" max="6" width="9" customWidth="1"/>
    <col min="7" max="13" width="8.8849557522123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150442477876" customWidth="1"/>
    <col min="24" max="24" width="28.6637168141593" customWidth="1"/>
  </cols>
  <sheetData>
    <row r="1" ht="30" customHeight="1" spans="1:25">
      <c r="A1" s="120" t="s">
        <v>216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86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9</v>
      </c>
      <c r="B2" s="124"/>
      <c r="C2" s="125" t="e">
        <f>#REF!</f>
        <v>#REF!</v>
      </c>
      <c r="D2" s="126" t="s">
        <v>217</v>
      </c>
      <c r="E2" s="80" t="e">
        <f>#REF!</f>
        <v>#REF!</v>
      </c>
      <c r="F2" s="258"/>
      <c r="G2" s="128" t="s">
        <v>6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218</v>
      </c>
      <c r="B3" s="130"/>
      <c r="C3" s="131" t="e">
        <f>#REF!</f>
        <v>#REF!</v>
      </c>
      <c r="D3" s="132" t="s">
        <v>90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13</v>
      </c>
      <c r="B4" s="130"/>
      <c r="C4" s="131" t="e">
        <f>#REF!</f>
        <v>#REF!</v>
      </c>
      <c r="D4" s="132" t="s">
        <v>219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15</v>
      </c>
      <c r="B5" s="130"/>
      <c r="C5" s="131" t="e">
        <f>#REF!</f>
        <v>#REF!</v>
      </c>
      <c r="D5" s="132" t="s">
        <v>4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91</v>
      </c>
      <c r="B6" s="138"/>
      <c r="C6" s="139" t="e">
        <f>#REF!</f>
        <v>#REF!</v>
      </c>
      <c r="D6" s="140" t="s">
        <v>220</v>
      </c>
      <c r="E6" s="141" t="e">
        <f>#REF!</f>
        <v>#REF!</v>
      </c>
      <c r="F6" s="142"/>
      <c r="G6" s="95" t="s">
        <v>7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221</v>
      </c>
      <c r="B7" s="259" t="s">
        <v>222</v>
      </c>
      <c r="C7" s="259"/>
      <c r="D7" s="259"/>
      <c r="E7" s="259"/>
      <c r="F7" s="259"/>
      <c r="G7" s="259" t="s">
        <v>223</v>
      </c>
      <c r="H7" s="259" t="s">
        <v>224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225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226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227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228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229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230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231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232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233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234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235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236</v>
      </c>
      <c r="C34" s="281"/>
      <c r="D34" s="281"/>
      <c r="E34" s="281"/>
      <c r="F34" s="282"/>
      <c r="G34" s="264"/>
      <c r="H34" s="273" t="s">
        <v>237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238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239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240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6637168141593" defaultRowHeight="15.75" customHeight="1"/>
  <cols>
    <col min="1" max="1" width="4.11504424778761" customWidth="1"/>
    <col min="2" max="2" width="16.3362831858407" customWidth="1"/>
    <col min="3" max="3" width="25.1150442477876" customWidth="1"/>
    <col min="4" max="4" width="20.3362831858407" customWidth="1"/>
    <col min="5" max="5" width="19.1150442477876" customWidth="1"/>
    <col min="6" max="6" width="9" customWidth="1"/>
    <col min="8" max="9" width="8.66371681415929" customWidth="1"/>
    <col min="10" max="10" width="5.66371681415929" customWidth="1"/>
    <col min="11" max="13" width="8.6637168141592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150442477876" customWidth="1"/>
    <col min="24" max="24" width="28.6637168141593" customWidth="1"/>
  </cols>
  <sheetData>
    <row r="1" ht="30" customHeight="1" spans="1:24">
      <c r="A1" s="120" t="s">
        <v>241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242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9</v>
      </c>
      <c r="B2" s="124"/>
      <c r="C2" s="125" t="e">
        <f>#REF!</f>
        <v>#REF!</v>
      </c>
      <c r="D2" s="126" t="s">
        <v>217</v>
      </c>
      <c r="E2" s="189" t="e">
        <f>#REF!</f>
        <v>#REF!</v>
      </c>
      <c r="F2" s="189"/>
      <c r="G2" s="128" t="s">
        <v>243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218</v>
      </c>
      <c r="B3" s="130"/>
      <c r="C3" s="190" t="e">
        <f>#REF!</f>
        <v>#REF!</v>
      </c>
      <c r="D3" s="132" t="s">
        <v>90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13</v>
      </c>
      <c r="B4" s="130"/>
      <c r="C4" s="131" t="e">
        <f>#REF!</f>
        <v>#REF!</v>
      </c>
      <c r="D4" s="132" t="s">
        <v>219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15</v>
      </c>
      <c r="B5" s="130"/>
      <c r="C5" s="131" t="e">
        <f>#REF!</f>
        <v>#REF!</v>
      </c>
      <c r="D5" s="132" t="s">
        <v>4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91</v>
      </c>
      <c r="B6" s="138"/>
      <c r="C6" s="139" t="e">
        <f>#REF!</f>
        <v>#REF!</v>
      </c>
      <c r="D6" s="140" t="s">
        <v>220</v>
      </c>
      <c r="E6" s="192" t="e">
        <f>#REF!</f>
        <v>#REF!</v>
      </c>
      <c r="F6" s="19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18</v>
      </c>
      <c r="C7" s="193"/>
      <c r="D7" s="193"/>
      <c r="E7" s="193"/>
      <c r="F7" s="194" t="s">
        <v>19</v>
      </c>
      <c r="G7" s="195" t="s">
        <v>244</v>
      </c>
      <c r="H7" s="196" t="s">
        <v>245</v>
      </c>
      <c r="I7" s="235"/>
      <c r="J7" s="235"/>
      <c r="K7" s="198"/>
      <c r="L7" s="196" t="s">
        <v>246</v>
      </c>
      <c r="M7" s="235"/>
      <c r="N7" s="236"/>
      <c r="O7" s="237"/>
      <c r="P7" s="238" t="s">
        <v>247</v>
      </c>
      <c r="Q7" s="236"/>
      <c r="R7" s="236"/>
      <c r="S7" s="237"/>
      <c r="T7" s="238" t="s">
        <v>248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249</v>
      </c>
      <c r="I8" s="200" t="s">
        <v>250</v>
      </c>
      <c r="J8" s="239" t="s">
        <v>251</v>
      </c>
      <c r="K8" s="200" t="s">
        <v>252</v>
      </c>
      <c r="L8" s="200" t="s">
        <v>249</v>
      </c>
      <c r="M8" s="200" t="s">
        <v>250</v>
      </c>
      <c r="N8" s="239" t="s">
        <v>251</v>
      </c>
      <c r="O8" s="200" t="s">
        <v>252</v>
      </c>
      <c r="P8" s="200" t="s">
        <v>249</v>
      </c>
      <c r="Q8" s="200" t="s">
        <v>250</v>
      </c>
      <c r="R8" s="239" t="s">
        <v>251</v>
      </c>
      <c r="S8" s="200" t="s">
        <v>252</v>
      </c>
      <c r="T8" s="200" t="s">
        <v>249</v>
      </c>
      <c r="U8" s="252" t="s">
        <v>250</v>
      </c>
      <c r="V8" s="239" t="s">
        <v>251</v>
      </c>
      <c r="W8" s="200" t="s">
        <v>253</v>
      </c>
      <c r="X8" s="253" t="s">
        <v>254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255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256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257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258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259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260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261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262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263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264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265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266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267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268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269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270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271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272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273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274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275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276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277</v>
      </c>
      <c r="C36" s="217"/>
      <c r="D36" s="217"/>
      <c r="E36" s="217"/>
      <c r="F36" s="219" t="s">
        <v>278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279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280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281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282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283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284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51" pageOrder="overThenDown" orientation="landscape" cellComments="atEnd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6637168141593" defaultRowHeight="15.75" customHeight="1"/>
  <cols>
    <col min="1" max="1" width="4.11504424778761" customWidth="1"/>
    <col min="2" max="2" width="16.3362831858407" customWidth="1"/>
    <col min="3" max="3" width="25.1150442477876" customWidth="1"/>
    <col min="4" max="4" width="20.3362831858407" customWidth="1"/>
    <col min="5" max="5" width="19.1150442477876" customWidth="1"/>
    <col min="6" max="6" width="9" customWidth="1"/>
    <col min="7" max="13" width="8.8849557522123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150442477876" customWidth="1"/>
    <col min="24" max="24" width="28.6637168141593" customWidth="1"/>
  </cols>
  <sheetData>
    <row r="1" ht="30" customHeight="1" spans="1:25">
      <c r="A1" s="120" t="s">
        <v>85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86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9</v>
      </c>
      <c r="B2" s="124"/>
      <c r="C2" s="125" t="e">
        <f>#REF!</f>
        <v>#REF!</v>
      </c>
      <c r="D2" s="126" t="s">
        <v>217</v>
      </c>
      <c r="E2" s="72" t="e">
        <f>#REF!</f>
        <v>#REF!</v>
      </c>
      <c r="F2" s="127"/>
      <c r="G2" s="128" t="s">
        <v>6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218</v>
      </c>
      <c r="B3" s="130"/>
      <c r="C3" s="131" t="e">
        <f>#REF!</f>
        <v>#REF!</v>
      </c>
      <c r="D3" s="132" t="s">
        <v>90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13</v>
      </c>
      <c r="B4" s="130"/>
      <c r="C4" s="131" t="e">
        <f>#REF!</f>
        <v>#REF!</v>
      </c>
      <c r="D4" s="132" t="s">
        <v>219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15</v>
      </c>
      <c r="B5" s="130"/>
      <c r="C5" s="131" t="e">
        <f>#REF!</f>
        <v>#REF!</v>
      </c>
      <c r="D5" s="132" t="s">
        <v>4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91</v>
      </c>
      <c r="B6" s="138"/>
      <c r="C6" s="139" t="e">
        <f>#REF!</f>
        <v>#REF!</v>
      </c>
      <c r="D6" s="140" t="s">
        <v>220</v>
      </c>
      <c r="E6" s="141" t="e">
        <f>#REF!</f>
        <v>#REF!</v>
      </c>
      <c r="F6" s="142"/>
      <c r="G6" s="95" t="s">
        <v>7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18</v>
      </c>
      <c r="C7" s="145"/>
      <c r="D7" s="145"/>
      <c r="E7" s="145"/>
      <c r="F7" s="146" t="s">
        <v>19</v>
      </c>
      <c r="G7" s="146" t="s">
        <v>20</v>
      </c>
      <c r="H7" s="146" t="s">
        <v>20</v>
      </c>
      <c r="I7" s="170" t="s">
        <v>22</v>
      </c>
      <c r="J7" s="171" t="s">
        <v>23</v>
      </c>
      <c r="K7" s="146" t="s">
        <v>24</v>
      </c>
      <c r="L7" s="146" t="s">
        <v>25</v>
      </c>
      <c r="M7" s="146" t="s">
        <v>26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6637168141593" defaultRowHeight="15.75" customHeight="1"/>
  <cols>
    <col min="2" max="2" width="25.3362831858407" customWidth="1"/>
    <col min="3" max="3" width="19.8849557522124" customWidth="1"/>
  </cols>
  <sheetData>
    <row r="1" ht="30" customHeight="1" spans="1:13">
      <c r="A1" s="61" t="s">
        <v>285</v>
      </c>
      <c r="B1" s="62"/>
      <c r="C1" s="63"/>
      <c r="D1" s="64" t="s">
        <v>1</v>
      </c>
      <c r="E1" s="65" t="e">
        <f>#REF!</f>
        <v>#REF!</v>
      </c>
      <c r="F1" s="66"/>
      <c r="G1" s="67" t="s">
        <v>86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9</v>
      </c>
      <c r="B2" s="69" t="e">
        <f>#REF!</f>
        <v>#REF!</v>
      </c>
      <c r="C2" s="70" t="s">
        <v>217</v>
      </c>
      <c r="D2" s="71" t="e">
        <f>#REF!</f>
        <v>#REF!</v>
      </c>
      <c r="E2" s="72"/>
      <c r="F2" s="73" t="s">
        <v>6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218</v>
      </c>
      <c r="B3" s="77" t="e">
        <f>#REF!</f>
        <v>#REF!</v>
      </c>
      <c r="C3" s="78" t="s">
        <v>90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13</v>
      </c>
      <c r="B4" s="77" t="e">
        <f>#REF!</f>
        <v>#REF!</v>
      </c>
      <c r="C4" s="78" t="s">
        <v>219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15</v>
      </c>
      <c r="B5" s="77" t="e">
        <f>#REF!</f>
        <v>#REF!</v>
      </c>
      <c r="C5" s="78" t="s">
        <v>4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91</v>
      </c>
      <c r="B6" s="91" t="e">
        <f>#REF!</f>
        <v>#REF!</v>
      </c>
      <c r="C6" s="92" t="s">
        <v>220</v>
      </c>
      <c r="D6" s="93" t="e">
        <f>#REF!</f>
        <v>#REF!</v>
      </c>
      <c r="E6" s="94"/>
      <c r="F6" s="95" t="s">
        <v>7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I2:M4"/>
    <mergeCell ref="F2:H4"/>
    <mergeCell ref="A51:M101"/>
    <mergeCell ref="A102:M155"/>
    <mergeCell ref="I7:M50"/>
    <mergeCell ref="A7:H50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286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86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9</v>
      </c>
      <c r="B2" s="10" t="e">
        <f>'[2]Cover Page'!B2</f>
        <v>#REF!</v>
      </c>
      <c r="C2" s="11" t="s">
        <v>217</v>
      </c>
      <c r="D2" s="12" t="e">
        <f>'[2]Cover Page'!D2:E2</f>
        <v>#REF!</v>
      </c>
      <c r="E2" s="13"/>
      <c r="F2" s="14" t="s">
        <v>6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218</v>
      </c>
      <c r="B3" s="18" t="e">
        <f>'[2]Cover Page'!B3</f>
        <v>#REF!</v>
      </c>
      <c r="C3" s="19" t="s">
        <v>90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'[2]Cover Page'!B4</f>
        <v>#REF!</v>
      </c>
      <c r="C4" s="19" t="s">
        <v>219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15</v>
      </c>
      <c r="B5" s="18" t="e">
        <f>'[2]Cover Page'!B5</f>
        <v>#REF!</v>
      </c>
      <c r="C5" s="19" t="s">
        <v>4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91</v>
      </c>
      <c r="B6" s="32" t="e">
        <f>'[2]Cover Page'!B6</f>
        <v>#REF!</v>
      </c>
      <c r="C6" s="33" t="s">
        <v>220</v>
      </c>
      <c r="D6" s="34" t="e">
        <f>'[2]Cover Page'!D6:E6</f>
        <v>#REF!</v>
      </c>
      <c r="E6" s="35"/>
      <c r="F6" s="36" t="s">
        <v>7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287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86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9</v>
      </c>
      <c r="B2" s="10" t="e">
        <f>'[2]Cover Page'!B2</f>
        <v>#REF!</v>
      </c>
      <c r="C2" s="11" t="s">
        <v>217</v>
      </c>
      <c r="D2" s="12" t="e">
        <f>'[2]Cover Page'!D2:E2</f>
        <v>#REF!</v>
      </c>
      <c r="E2" s="13"/>
      <c r="F2" s="14" t="s">
        <v>6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218</v>
      </c>
      <c r="B3" s="18" t="e">
        <f>'[2]Cover Page'!B3</f>
        <v>#REF!</v>
      </c>
      <c r="C3" s="19" t="s">
        <v>90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'[2]Cover Page'!B4</f>
        <v>#REF!</v>
      </c>
      <c r="C4" s="19" t="s">
        <v>219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15</v>
      </c>
      <c r="B5" s="18" t="e">
        <f>'[2]Cover Page'!B5</f>
        <v>#REF!</v>
      </c>
      <c r="C5" s="19" t="s">
        <v>4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91</v>
      </c>
      <c r="B6" s="32" t="e">
        <f>'[2]Cover Page'!B6</f>
        <v>#REF!</v>
      </c>
      <c r="C6" s="33" t="s">
        <v>220</v>
      </c>
      <c r="D6" s="34" t="e">
        <f>'[2]Cover Page'!D6:E6</f>
        <v>#REF!</v>
      </c>
      <c r="E6" s="35"/>
      <c r="F6" s="36" t="s">
        <v>7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288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86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9</v>
      </c>
      <c r="B2" s="10" t="e">
        <f>'[2]Cover Page'!B2</f>
        <v>#REF!</v>
      </c>
      <c r="C2" s="11" t="s">
        <v>217</v>
      </c>
      <c r="D2" s="12" t="e">
        <f>'[2]Cover Page'!D2:E2</f>
        <v>#REF!</v>
      </c>
      <c r="E2" s="13"/>
      <c r="F2" s="14" t="s">
        <v>6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218</v>
      </c>
      <c r="B3" s="18" t="e">
        <f>'[2]Cover Page'!B3</f>
        <v>#REF!</v>
      </c>
      <c r="C3" s="19" t="s">
        <v>90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'[2]Cover Page'!B4</f>
        <v>#REF!</v>
      </c>
      <c r="C4" s="19" t="s">
        <v>219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15</v>
      </c>
      <c r="B5" s="18" t="e">
        <f>'[2]Cover Page'!B5</f>
        <v>#REF!</v>
      </c>
      <c r="C5" s="19" t="s">
        <v>4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91</v>
      </c>
      <c r="B6" s="32" t="e">
        <f>'[2]Cover Page'!B6</f>
        <v>#REF!</v>
      </c>
      <c r="C6" s="33" t="s">
        <v>220</v>
      </c>
      <c r="D6" s="34" t="e">
        <f>'[2]Cover Page'!D6:E6</f>
        <v>#REF!</v>
      </c>
      <c r="E6" s="35"/>
      <c r="F6" s="36" t="s">
        <v>7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289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86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9</v>
      </c>
      <c r="B2" s="10" t="e">
        <f>'[2]Cover Page'!B2</f>
        <v>#REF!</v>
      </c>
      <c r="C2" s="11" t="s">
        <v>217</v>
      </c>
      <c r="D2" s="12" t="e">
        <f>'[2]Cover Page'!D2:E2</f>
        <v>#REF!</v>
      </c>
      <c r="E2" s="13"/>
      <c r="F2" s="14" t="s">
        <v>6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218</v>
      </c>
      <c r="B3" s="18" t="e">
        <f>'[2]Cover Page'!B3</f>
        <v>#REF!</v>
      </c>
      <c r="C3" s="19" t="s">
        <v>90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'[2]Cover Page'!B4</f>
        <v>#REF!</v>
      </c>
      <c r="C4" s="19" t="s">
        <v>219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15</v>
      </c>
      <c r="B5" s="18" t="e">
        <f>'[2]Cover Page'!B5</f>
        <v>#REF!</v>
      </c>
      <c r="C5" s="19" t="s">
        <v>4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91</v>
      </c>
      <c r="B6" s="32" t="e">
        <f>'[2]Cover Page'!B6</f>
        <v>#REF!</v>
      </c>
      <c r="C6" s="33" t="s">
        <v>220</v>
      </c>
      <c r="D6" s="34" t="e">
        <f>'[2]Cover Page'!D6:E6</f>
        <v>#REF!</v>
      </c>
      <c r="E6" s="35"/>
      <c r="F6" s="36" t="s">
        <v>7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Lining &amp; Facing Constructio (2)</vt:lpstr>
      <vt:lpstr>Print and Artwork Placement</vt:lpstr>
      <vt:lpstr>Trims</vt:lpstr>
      <vt:lpstr>XS-XXL</vt:lpstr>
      <vt:lpstr>XS-XXL (cm)</vt:lpstr>
      <vt:lpstr>1X-3X</vt:lpstr>
      <vt:lpstr>1X-3X (CM)</vt:lpstr>
      <vt:lpstr>GRADED SPEC (REG)</vt:lpstr>
      <vt:lpstr>Sheet1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2022-10-27T00:11:00Z</cp:lastPrinted>
  <dcterms:modified xsi:type="dcterms:W3CDTF">2024-10-17T16:27:01Z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8B52601A182444FF851EBC72672424E0_12</vt:lpwstr>
  </property>
  <property fmtid="{D5CDD505-2E9C-101B-9397-08002B2CF9AE}" pid="3" name="KSOProductBuildVer">
    <vt:lpwstr>2052-12.1.0.18276</vt:lpwstr>
  </property>
</Properties>
</file>