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605" activeTab="3"/>
  </bookViews>
  <sheets>
    <sheet name="XS-XXL" sheetId="1" r:id="rId1"/>
    <sheet name="XS-XXL (CM)" sheetId="4" r:id="rId2"/>
    <sheet name="1X-3X" sheetId="5" r:id="rId3"/>
    <sheet name="1X-3X (cm)" sheetId="6" r:id="rId4"/>
  </sheets>
  <externalReferences>
    <externalReference r:id="rId5"/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<sst xmlns="http://schemas.openxmlformats.org/spreadsheetml/2006/main" count="226" uniqueCount="90">
  <si>
    <t>STYLE NAME:</t>
  </si>
  <si>
    <t>BG7165 LYDIA</t>
  </si>
  <si>
    <t>TECH DESIGNER:</t>
  </si>
  <si>
    <t>JUSTYNA</t>
  </si>
  <si>
    <t>SEASON:</t>
  </si>
  <si>
    <t>VENDOR:</t>
  </si>
  <si>
    <t>MILLY</t>
  </si>
  <si>
    <t>DELIVERY:</t>
  </si>
  <si>
    <t>SAMPLE SIZE:</t>
  </si>
  <si>
    <t>SMALL</t>
  </si>
  <si>
    <t>POINT OF MEASURE
(TOTAL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</si>
  <si>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</si>
  <si>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</si>
  <si>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</si>
  <si>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</si>
  <si>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</si>
  <si>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</si>
  <si>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</si>
  <si>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</si>
  <si>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FRONT BODICE LENGTH FROM HPB/STRAP JOIN SEAM TO WAIST SEAM</t>
  </si>
  <si>
    <t>上身长-肩带连接点到腰缝</t>
  </si>
  <si>
    <t>BODICE SIDE SEAM LENGTH TO WAIST SEAM</t>
  </si>
  <si>
    <t xml:space="preserve"> 上身侧缝长</t>
  </si>
  <si>
    <t>BODICE CENTER BACK LENGTH TO WAIST SEAM</t>
  </si>
  <si>
    <t>上身后中长</t>
  </si>
  <si>
    <t>SKIRT FRONT LENGTH FROM WAIST SEAM  TO HEM EDGE AT CF</t>
  </si>
  <si>
    <t>前中裙长</t>
  </si>
  <si>
    <t>SKIRT SIDE SEAM  DROP FROM WAIST SEAM  TO HEM EDGE AT SS STRAIGHT</t>
  </si>
  <si>
    <t>侧缝裙长</t>
  </si>
  <si>
    <t>SKIRT BACK  LENGTH FROM WAIST SEAM  TO HEM EDGE AT CB SEAM</t>
  </si>
  <si>
    <t>后中裙长</t>
  </si>
  <si>
    <t>BODY WIDTH</t>
  </si>
  <si>
    <t>"NECK" WIDTH/ DISTANCE BETWEEN HPB/STRAP JOIN SEAMS</t>
  </si>
  <si>
    <t>领宽</t>
  </si>
  <si>
    <t>FRONT ARMHOLE  TOP EDGE ALONG SEAM (HALF) FROM SS TO SS</t>
  </si>
  <si>
    <t>前袖笼长</t>
  </si>
  <si>
    <t>BACK TOP EDGE ALONG SEAM (HALF)</t>
  </si>
  <si>
    <t>一半后领长</t>
  </si>
  <si>
    <t>CHEST CIRCUMFERENCE AT A-PEX FROM CF TO CB ALONG NATURAL CURVES</t>
  </si>
  <si>
    <t>胸围-前中到后中沿着自然弧度</t>
  </si>
  <si>
    <t>WAIST AT WAIST SEAM STRAIGHT SS TO SS</t>
  </si>
  <si>
    <t>腰围</t>
  </si>
  <si>
    <t>LOW HIPS 8 1/2” FROM WAIST SEAM STRAIGHT SS TO SS</t>
  </si>
  <si>
    <t>腰下8 1/2"处下臀围</t>
  </si>
  <si>
    <t>SWEEP SKIRT STRAIGHT - SLIT EDGES ALIGNED, FOLD TO SLIT EDGE (SELF)</t>
  </si>
  <si>
    <t>面布摆围弧量</t>
  </si>
  <si>
    <t>SWEEP SKIRT STRAIGHT - SLIT EDGES ALIGNED, FOLD TO SLIT EDGE (LINING)</t>
  </si>
  <si>
    <t>里布摆围弧量</t>
  </si>
  <si>
    <t>DETAILS</t>
  </si>
  <si>
    <t xml:space="preserve"> SHOULDER STRAP LENGTH</t>
  </si>
  <si>
    <t>肩带长</t>
  </si>
  <si>
    <t>ADJUSTABLE OVERLAP LENGTH</t>
  </si>
  <si>
    <t>肩带调节量</t>
  </si>
  <si>
    <t>ZIPPER LENGTH</t>
  </si>
  <si>
    <t>拉链长</t>
  </si>
  <si>
    <t>LINING LENGTH DIFFERENCE AT HEM FROM SELF</t>
  </si>
  <si>
    <t>底摆宽</t>
  </si>
  <si>
    <t>MAYRA</t>
  </si>
  <si>
    <t>1X</t>
  </si>
  <si>
    <t>0X</t>
  </si>
  <si>
    <t>2X</t>
  </si>
  <si>
    <t>3X</t>
  </si>
  <si>
    <t>FRONT BODICE LENGTH FROM HPS/STRAP JOIN SEAM TO WAIST SEAM</t>
  </si>
  <si>
    <r>
      <rPr>
        <sz val="14"/>
        <rFont val="宋体"/>
        <charset val="134"/>
      </rPr>
      <t>上身长</t>
    </r>
    <r>
      <rPr>
        <sz val="14"/>
        <rFont val="Calibri"/>
        <charset val="134"/>
      </rPr>
      <t>-</t>
    </r>
    <r>
      <rPr>
        <sz val="14"/>
        <rFont val="宋体"/>
        <charset val="134"/>
      </rPr>
      <t>肩带连接点到腰缝</t>
    </r>
  </si>
  <si>
    <r>
      <t xml:space="preserve"> </t>
    </r>
    <r>
      <rPr>
        <sz val="14"/>
        <rFont val="宋体"/>
        <charset val="134"/>
      </rPr>
      <t>上身侧缝长</t>
    </r>
  </si>
  <si>
    <r>
      <rPr>
        <sz val="14"/>
        <rFont val="宋体"/>
        <charset val="134"/>
      </rPr>
      <t>上身后中长</t>
    </r>
  </si>
  <si>
    <r>
      <rPr>
        <sz val="14"/>
        <rFont val="宋体"/>
        <charset val="134"/>
      </rPr>
      <t>前中裙长</t>
    </r>
  </si>
  <si>
    <r>
      <rPr>
        <sz val="14"/>
        <rFont val="宋体"/>
        <charset val="134"/>
      </rPr>
      <t>侧缝裙长</t>
    </r>
  </si>
  <si>
    <t>SKIRT BACK  LENGTH FROM WAIST SEAM  TO HEM EDGE AT CB</t>
  </si>
  <si>
    <r>
      <rPr>
        <sz val="14"/>
        <rFont val="宋体"/>
        <charset val="134"/>
      </rPr>
      <t>后中裙长</t>
    </r>
  </si>
  <si>
    <r>
      <rPr>
        <sz val="14"/>
        <rFont val="宋体"/>
        <charset val="134"/>
      </rPr>
      <t>里布与面布的裙长差</t>
    </r>
  </si>
  <si>
    <t>"NECK" WIDTH/ DISTANCE BETWEEN HPS</t>
  </si>
  <si>
    <r>
      <rPr>
        <sz val="14"/>
        <color rgb="FF000000"/>
        <rFont val="宋体"/>
        <charset val="134"/>
      </rPr>
      <t>领宽</t>
    </r>
  </si>
  <si>
    <t>FRONT ARMHOLE  TOP EDGE ALONG SEAM (HALF) FROM SS TO STRAP JOIN</t>
  </si>
  <si>
    <r>
      <rPr>
        <sz val="14"/>
        <color rgb="FF000000"/>
        <rFont val="宋体"/>
        <charset val="134"/>
      </rPr>
      <t>前袖笼长</t>
    </r>
  </si>
  <si>
    <r>
      <rPr>
        <sz val="14"/>
        <color rgb="FF000000"/>
        <rFont val="宋体"/>
        <charset val="134"/>
      </rPr>
      <t>一半后领长</t>
    </r>
  </si>
  <si>
    <r>
      <rPr>
        <sz val="14"/>
        <color rgb="FF000000"/>
        <rFont val="宋体"/>
        <charset val="134"/>
      </rPr>
      <t>胸围</t>
    </r>
    <r>
      <rPr>
        <sz val="14"/>
        <color rgb="FF000000"/>
        <rFont val="Calibri"/>
        <charset val="134"/>
      </rPr>
      <t>-</t>
    </r>
    <r>
      <rPr>
        <sz val="14"/>
        <color rgb="FF000000"/>
        <rFont val="宋体"/>
        <charset val="134"/>
      </rPr>
      <t>前中到后中沿着自然弧度</t>
    </r>
  </si>
  <si>
    <t>WAIST AT WAIST SEAM STRAIGHT EDGE TO EDGE</t>
  </si>
  <si>
    <r>
      <rPr>
        <sz val="14"/>
        <color rgb="FF000000"/>
        <rFont val="宋体"/>
        <charset val="134"/>
      </rPr>
      <t>腰围</t>
    </r>
  </si>
  <si>
    <t>LOW HIPS 9 1/2” FROM WAIST SEAM STRAIGHT EDGE TO EDGE</t>
  </si>
  <si>
    <r>
      <rPr>
        <sz val="14"/>
        <color rgb="FF000000"/>
        <rFont val="宋体"/>
        <charset val="134"/>
      </rPr>
      <t>腰下</t>
    </r>
    <r>
      <rPr>
        <sz val="14"/>
        <color rgb="FF000000"/>
        <rFont val="Calibri"/>
        <charset val="134"/>
      </rPr>
      <t>9 1/2"</t>
    </r>
    <r>
      <rPr>
        <sz val="14"/>
        <color rgb="FF000000"/>
        <rFont val="宋体"/>
        <charset val="134"/>
      </rPr>
      <t>处下臀围</t>
    </r>
  </si>
  <si>
    <r>
      <rPr>
        <sz val="10"/>
        <color theme="1"/>
        <rFont val="Calibri"/>
        <charset val="134"/>
      </rPr>
      <t>SWEEP SKIRT STRAIGHT - SLIT EDGES ALIGNED, FOLD TO SLIT EDGE (</t>
    </r>
    <r>
      <rPr>
        <b/>
        <sz val="10"/>
        <color theme="1"/>
        <rFont val="Calibri"/>
        <charset val="134"/>
      </rPr>
      <t>SELF</t>
    </r>
    <r>
      <rPr>
        <sz val="10"/>
        <color theme="1"/>
        <rFont val="Calibri"/>
        <charset val="134"/>
      </rPr>
      <t>)</t>
    </r>
  </si>
  <si>
    <r>
      <rPr>
        <sz val="14"/>
        <color rgb="FF000000"/>
        <rFont val="宋体"/>
        <charset val="134"/>
      </rPr>
      <t>面布摆围弧量</t>
    </r>
  </si>
  <si>
    <r>
      <rPr>
        <sz val="10"/>
        <color theme="1"/>
        <rFont val="Calibri"/>
        <charset val="134"/>
      </rPr>
      <t>SWEEP SKIRT STRAIGHT - SLIT EDGES ALIGNED, FOLD TO SLIT EDGE (</t>
    </r>
    <r>
      <rPr>
        <b/>
        <sz val="10"/>
        <color theme="1"/>
        <rFont val="Calibri"/>
        <charset val="134"/>
      </rPr>
      <t>LINING</t>
    </r>
    <r>
      <rPr>
        <sz val="10"/>
        <color theme="1"/>
        <rFont val="Calibri"/>
        <charset val="134"/>
      </rPr>
      <t>)</t>
    </r>
  </si>
  <si>
    <r>
      <rPr>
        <sz val="14"/>
        <color rgb="FF000000"/>
        <rFont val="宋体"/>
        <charset val="134"/>
      </rPr>
      <t>里布摆围弧量</t>
    </r>
  </si>
  <si>
    <r>
      <rPr>
        <sz val="14"/>
        <color rgb="FF000000"/>
        <rFont val="宋体"/>
        <charset val="134"/>
      </rPr>
      <t>肩带长</t>
    </r>
  </si>
  <si>
    <r>
      <rPr>
        <sz val="14"/>
        <color theme="1"/>
        <rFont val="宋体"/>
        <charset val="134"/>
      </rPr>
      <t>肩带调节量</t>
    </r>
  </si>
  <si>
    <r>
      <rPr>
        <sz val="14"/>
        <color rgb="FF000000"/>
        <rFont val="宋体"/>
        <charset val="134"/>
      </rPr>
      <t>拉链长</t>
    </r>
  </si>
  <si>
    <t>HEM HEIGHT</t>
  </si>
  <si>
    <r>
      <rPr>
        <sz val="14"/>
        <color rgb="FF000000"/>
        <rFont val="宋体"/>
        <charset val="134"/>
      </rPr>
      <t>底摆宽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</si>
</sst>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\ ?/?"/>
    <numFmt numFmtId="178" formatCode="m/d"/>
    <numFmt numFmtId="179" formatCode="#\ ?/?;\-?/?;0"/>
    <numFmt numFmtId="180" formatCode="#\ ??/??"/>
  </numFmts>
  <fonts count="50">
    <font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4"/>
      <color rgb="FF000000"/>
      <name val="宋体"/>
      <charset val="134"/>
      <scheme val="minor"/>
    </font>
    <font>
      <b/>
      <sz val="18"/>
      <color rgb="FF000000"/>
      <name val="Calibri"/>
      <charset val="134"/>
    </font>
    <font>
      <sz val="10"/>
      <name val="Calibri"/>
      <charset val="134"/>
    </font>
    <font>
      <sz val="12"/>
      <name val="Calibri"/>
      <charset val="134"/>
    </font>
    <font>
      <sz val="14"/>
      <name val="Calibri"/>
      <charset val="134"/>
    </font>
    <font>
      <b/>
      <sz val="10"/>
      <color rgb="FF000000"/>
      <name val="Calibri"/>
      <charset val="134"/>
    </font>
    <font>
      <sz val="10"/>
      <color rgb="FF000000"/>
      <name val="Calibri"/>
      <charset val="134"/>
    </font>
    <font>
      <sz val="12"/>
      <color rgb="FF000000"/>
      <name val="Calibri"/>
      <charset val="134"/>
    </font>
    <font>
      <sz val="14"/>
      <color rgb="FF000000"/>
      <name val="Calibri"/>
      <charset val="134"/>
    </font>
    <font>
      <b/>
      <sz val="9"/>
      <color rgb="FF000000"/>
      <name val="Calibri"/>
      <charset val="134"/>
    </font>
    <font>
      <b/>
      <sz val="14"/>
      <color rgb="FF000000"/>
      <name val="Calibri"/>
      <charset val="134"/>
    </font>
    <font>
      <b/>
      <sz val="14"/>
      <color rgb="FFFF0000"/>
      <name val="Calibri"/>
      <charset val="134"/>
    </font>
    <font>
      <b/>
      <sz val="14"/>
      <color theme="1"/>
      <name val="Calibri"/>
      <charset val="134"/>
    </font>
    <font>
      <sz val="14"/>
      <color rgb="FFFF0000"/>
      <name val="Calibri"/>
      <charset val="134"/>
    </font>
    <font>
      <sz val="14"/>
      <color theme="1"/>
      <name val="Calibri"/>
      <charset val="134"/>
    </font>
    <font>
      <sz val="10"/>
      <color theme="1"/>
      <name val="Calibri"/>
      <charset val="134"/>
    </font>
    <font>
      <b/>
      <sz val="10"/>
      <color theme="1"/>
      <name val="Calibri"/>
      <charset val="134"/>
    </font>
    <font>
      <b/>
      <sz val="12"/>
      <color rgb="FF000000"/>
      <name val="Calibri"/>
      <charset val="134"/>
    </font>
    <font>
      <b/>
      <sz val="12"/>
      <color rgb="FFFF0000"/>
      <name val="Calibri"/>
      <charset val="134"/>
    </font>
    <font>
      <b/>
      <sz val="12"/>
      <color theme="1"/>
      <name val="Calibri"/>
      <charset val="134"/>
    </font>
    <font>
      <sz val="10"/>
      <color rgb="FFFF0000"/>
      <name val="Calibri"/>
      <charset val="134"/>
    </font>
    <font>
      <sz val="12"/>
      <color theme="1"/>
      <name val="Calibri"/>
      <charset val="134"/>
    </font>
    <font>
      <b/>
      <sz val="12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4"/>
      <color rgb="FF000000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</fonts>
  <fills count="43">
    <fill>
      <patternFill patternType="none"/>
    </fill>
    <fill>
      <patternFill patternType="gray125"/>
    </fill>
    <fill>
      <patternFill patternType="solid">
        <fgColor rgb="FFE7B7B1"/>
        <bgColor rgb="FFE7B7B1"/>
      </patternFill>
    </fill>
    <fill>
      <patternFill patternType="solid">
        <fgColor rgb="FFEFEFEF"/>
        <bgColor rgb="FFEFEFEF"/>
      </patternFill>
    </fill>
    <fill>
      <patternFill patternType="solid">
        <fgColor rgb="FFF2F2F2"/>
        <bgColor rgb="FFF2F2F2"/>
      </patternFill>
    </fill>
    <fill>
      <patternFill patternType="solid">
        <fgColor rgb="FFD9E2F3"/>
        <bgColor rgb="FFD9E2F3"/>
      </patternFill>
    </fill>
    <fill>
      <patternFill patternType="solid">
        <fgColor rgb="FFFFE3D6"/>
        <bgColor rgb="FFFFE3D6"/>
      </patternFill>
    </fill>
    <fill>
      <patternFill patternType="solid">
        <fgColor rgb="FFFFFFFF"/>
        <bgColor rgb="FFFFFFFF"/>
      </patternFill>
    </fill>
    <fill>
      <patternFill patternType="solid">
        <fgColor theme="2" tint="-0.149998474074526"/>
        <bgColor indexed="64"/>
      </patternFill>
    </fill>
    <fill>
      <patternFill patternType="solid">
        <fgColor rgb="FFFFFF9A"/>
        <bgColor rgb="FFFFFF9A"/>
      </patternFill>
    </fill>
    <fill>
      <patternFill patternType="solid">
        <fgColor rgb="FFFFFF9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2" borderId="20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13" borderId="23" applyNumberFormat="0" applyAlignment="0" applyProtection="0">
      <alignment vertical="center"/>
    </xf>
    <xf numFmtId="0" fontId="36" fillId="14" borderId="24" applyNumberFormat="0" applyAlignment="0" applyProtection="0">
      <alignment vertical="center"/>
    </xf>
    <xf numFmtId="0" fontId="37" fillId="14" borderId="23" applyNumberFormat="0" applyAlignment="0" applyProtection="0">
      <alignment vertical="center"/>
    </xf>
    <xf numFmtId="0" fontId="38" fillId="15" borderId="25" applyNumberFormat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0" fillId="0" borderId="0"/>
    <xf numFmtId="0" fontId="1" fillId="0" borderId="0"/>
    <xf numFmtId="0" fontId="1" fillId="0" borderId="0"/>
  </cellStyleXfs>
  <cellXfs count="149">
    <xf numFmtId="0" fontId="0" fillId="0" borderId="0" xfId="0">
      <alignment vertical="center"/>
    </xf>
    <xf numFmtId="0" fontId="1" fillId="0" borderId="0" xfId="49" applyFont="1" applyFill="1" applyAlignment="1"/>
    <xf numFmtId="0" fontId="1" fillId="0" borderId="0" xfId="50" applyFont="1" applyFill="1" applyAlignment="1"/>
    <xf numFmtId="0" fontId="2" fillId="0" borderId="0" xfId="50" applyFont="1" applyFill="1" applyAlignment="1"/>
    <xf numFmtId="176" fontId="3" fillId="0" borderId="0" xfId="50" applyNumberFormat="1" applyFont="1" applyFill="1" applyAlignment="1">
      <alignment horizontal="left"/>
    </xf>
    <xf numFmtId="0" fontId="4" fillId="2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/>
    <xf numFmtId="0" fontId="6" fillId="0" borderId="1" xfId="49" applyFont="1" applyFill="1" applyBorder="1" applyAlignment="1"/>
    <xf numFmtId="176" fontId="7" fillId="0" borderId="1" xfId="49" applyNumberFormat="1" applyFont="1" applyFill="1" applyBorder="1" applyAlignment="1">
      <alignment horizontal="left"/>
    </xf>
    <xf numFmtId="0" fontId="8" fillId="3" borderId="1" xfId="49" applyFont="1" applyFill="1" applyBorder="1" applyAlignment="1">
      <alignment horizontal="right" vertical="center"/>
    </xf>
    <xf numFmtId="0" fontId="9" fillId="0" borderId="2" xfId="50" applyFont="1" applyFill="1" applyBorder="1" applyAlignment="1">
      <alignment horizontal="left" vertical="center"/>
    </xf>
    <xf numFmtId="0" fontId="10" fillId="3" borderId="1" xfId="49" applyFont="1" applyFill="1" applyBorder="1" applyAlignment="1">
      <alignment horizontal="right" vertical="center"/>
    </xf>
    <xf numFmtId="176" fontId="11" fillId="4" borderId="1" xfId="49" applyNumberFormat="1" applyFont="1" applyFill="1" applyBorder="1" applyAlignment="1">
      <alignment horizontal="left" vertical="center"/>
    </xf>
    <xf numFmtId="0" fontId="9" fillId="0" borderId="1" xfId="49" applyFont="1" applyFill="1" applyBorder="1" applyAlignment="1">
      <alignment horizontal="left" vertical="center"/>
    </xf>
    <xf numFmtId="176" fontId="3" fillId="0" borderId="1" xfId="49" applyNumberFormat="1" applyFont="1" applyFill="1" applyBorder="1" applyAlignment="1">
      <alignment horizontal="left"/>
    </xf>
    <xf numFmtId="0" fontId="8" fillId="5" borderId="3" xfId="49" applyFont="1" applyFill="1" applyBorder="1" applyAlignment="1">
      <alignment horizontal="center" vertical="center" wrapText="1"/>
    </xf>
    <xf numFmtId="0" fontId="8" fillId="5" borderId="4" xfId="49" applyFont="1" applyFill="1" applyBorder="1" applyAlignment="1">
      <alignment horizontal="center" vertical="center" wrapText="1"/>
    </xf>
    <xf numFmtId="0" fontId="10" fillId="5" borderId="5" xfId="49" applyFont="1" applyFill="1" applyBorder="1" applyAlignment="1">
      <alignment horizontal="center" vertical="center" wrapText="1"/>
    </xf>
    <xf numFmtId="0" fontId="12" fillId="6" borderId="6" xfId="53" applyFont="1" applyFill="1" applyBorder="1" applyAlignment="1">
      <alignment horizontal="center" vertical="center" wrapText="1"/>
    </xf>
    <xf numFmtId="176" fontId="13" fillId="6" borderId="7" xfId="53" applyNumberFormat="1" applyFont="1" applyFill="1" applyBorder="1" applyAlignment="1">
      <alignment horizontal="left" vertical="center" wrapText="1"/>
    </xf>
    <xf numFmtId="176" fontId="14" fillId="6" borderId="7" xfId="53" applyNumberFormat="1" applyFont="1" applyFill="1" applyBorder="1" applyAlignment="1">
      <alignment horizontal="left" vertical="center" wrapText="1"/>
    </xf>
    <xf numFmtId="176" fontId="15" fillId="6" borderId="7" xfId="53" applyNumberFormat="1" applyFont="1" applyFill="1" applyBorder="1" applyAlignment="1">
      <alignment horizontal="left" vertical="center" wrapText="1"/>
    </xf>
    <xf numFmtId="0" fontId="8" fillId="5" borderId="8" xfId="49" applyFont="1" applyFill="1" applyBorder="1" applyAlignment="1">
      <alignment horizontal="center" vertical="center" wrapText="1"/>
    </xf>
    <xf numFmtId="0" fontId="8" fillId="5" borderId="9" xfId="49" applyFont="1" applyFill="1" applyBorder="1" applyAlignment="1">
      <alignment horizontal="center" vertical="center" wrapText="1"/>
    </xf>
    <xf numFmtId="0" fontId="10" fillId="5" borderId="10" xfId="49" applyFont="1" applyFill="1" applyBorder="1" applyAlignment="1">
      <alignment horizontal="center" vertical="center" wrapText="1"/>
    </xf>
    <xf numFmtId="0" fontId="12" fillId="6" borderId="11" xfId="53" applyFont="1" applyFill="1" applyBorder="1" applyAlignment="1">
      <alignment horizontal="center" vertical="center" wrapText="1"/>
    </xf>
    <xf numFmtId="176" fontId="13" fillId="6" borderId="12" xfId="53" applyNumberFormat="1" applyFont="1" applyFill="1" applyBorder="1" applyAlignment="1">
      <alignment horizontal="left" vertical="center" wrapText="1"/>
    </xf>
    <xf numFmtId="176" fontId="14" fillId="6" borderId="12" xfId="53" applyNumberFormat="1" applyFont="1" applyFill="1" applyBorder="1" applyAlignment="1">
      <alignment horizontal="left" vertical="center" wrapText="1"/>
    </xf>
    <xf numFmtId="176" fontId="15" fillId="6" borderId="12" xfId="53" applyNumberFormat="1" applyFont="1" applyFill="1" applyBorder="1" applyAlignment="1">
      <alignment horizontal="left" vertical="center" wrapText="1"/>
    </xf>
    <xf numFmtId="0" fontId="5" fillId="0" borderId="1" xfId="49" applyFont="1" applyFill="1" applyBorder="1" applyAlignment="1">
      <alignment horizontal="left" vertical="top"/>
    </xf>
    <xf numFmtId="177" fontId="7" fillId="0" borderId="1" xfId="0" applyNumberFormat="1" applyFont="1" applyFill="1" applyBorder="1" applyAlignment="1">
      <alignment horizontal="left" vertical="center" wrapText="1"/>
    </xf>
    <xf numFmtId="178" fontId="16" fillId="7" borderId="12" xfId="52" applyNumberFormat="1" applyFont="1" applyFill="1" applyBorder="1" applyAlignment="1">
      <alignment horizontal="center"/>
    </xf>
    <xf numFmtId="176" fontId="17" fillId="0" borderId="13" xfId="55" applyNumberFormat="1" applyFont="1" applyBorder="1" applyAlignment="1">
      <alignment horizontal="left" wrapText="1"/>
    </xf>
    <xf numFmtId="0" fontId="5" fillId="0" borderId="1" xfId="49" applyFont="1" applyFill="1" applyBorder="1" applyAlignment="1">
      <alignment horizontal="left" vertical="top" wrapText="1"/>
    </xf>
    <xf numFmtId="178" fontId="16" fillId="0" borderId="12" xfId="52" applyNumberFormat="1" applyFont="1" applyFill="1" applyBorder="1" applyAlignment="1">
      <alignment horizontal="center"/>
    </xf>
    <xf numFmtId="0" fontId="18" fillId="0" borderId="1" xfId="49" applyFont="1" applyFill="1" applyBorder="1" applyAlignment="1">
      <alignment horizontal="left" vertical="top"/>
    </xf>
    <xf numFmtId="0" fontId="18" fillId="0" borderId="1" xfId="49" applyFont="1" applyFill="1" applyBorder="1" applyAlignment="1">
      <alignment horizontal="left" vertical="top" wrapText="1"/>
    </xf>
    <xf numFmtId="177" fontId="16" fillId="7" borderId="12" xfId="53" applyNumberFormat="1" applyFont="1" applyFill="1" applyBorder="1" applyAlignment="1">
      <alignment horizontal="center" wrapText="1"/>
    </xf>
    <xf numFmtId="0" fontId="19" fillId="8" borderId="14" xfId="49" applyFont="1" applyFill="1" applyBorder="1" applyAlignment="1">
      <alignment vertical="top" wrapText="1"/>
    </xf>
    <xf numFmtId="0" fontId="19" fillId="8" borderId="15" xfId="49" applyFont="1" applyFill="1" applyBorder="1" applyAlignment="1">
      <alignment vertical="top" wrapText="1"/>
    </xf>
    <xf numFmtId="0" fontId="17" fillId="8" borderId="14" xfId="49" applyFont="1" applyFill="1" applyBorder="1" applyAlignment="1">
      <alignment horizontal="left" vertical="top" wrapText="1"/>
    </xf>
    <xf numFmtId="0" fontId="15" fillId="8" borderId="15" xfId="49" applyFont="1" applyFill="1" applyBorder="1" applyAlignment="1">
      <alignment horizontal="left" vertical="top" wrapText="1"/>
    </xf>
    <xf numFmtId="176" fontId="15" fillId="8" borderId="16" xfId="49" applyNumberFormat="1" applyFont="1" applyFill="1" applyBorder="1" applyAlignment="1">
      <alignment horizontal="left" vertical="top" wrapText="1"/>
    </xf>
    <xf numFmtId="176" fontId="15" fillId="8" borderId="14" xfId="49" applyNumberFormat="1" applyFont="1" applyFill="1" applyBorder="1" applyAlignment="1">
      <alignment horizontal="left" vertical="top" wrapText="1"/>
    </xf>
    <xf numFmtId="176" fontId="15" fillId="8" borderId="15" xfId="49" applyNumberFormat="1" applyFont="1" applyFill="1" applyBorder="1" applyAlignment="1">
      <alignment horizontal="left" vertical="top" wrapText="1"/>
    </xf>
    <xf numFmtId="0" fontId="11" fillId="0" borderId="9" xfId="0" applyFont="1" applyFill="1" applyBorder="1" applyAlignment="1">
      <alignment horizontal="left" vertical="top" wrapText="1"/>
    </xf>
    <xf numFmtId="0" fontId="11" fillId="0" borderId="15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left" vertical="top" wrapText="1"/>
    </xf>
    <xf numFmtId="0" fontId="19" fillId="8" borderId="1" xfId="49" applyFont="1" applyFill="1" applyBorder="1" applyAlignment="1">
      <alignment vertical="top" wrapText="1"/>
    </xf>
    <xf numFmtId="177" fontId="11" fillId="0" borderId="1" xfId="0" applyNumberFormat="1" applyFont="1" applyFill="1" applyBorder="1" applyAlignment="1">
      <alignment horizontal="left" vertical="center" wrapText="1"/>
    </xf>
    <xf numFmtId="177" fontId="17" fillId="0" borderId="1" xfId="49" applyNumberFormat="1" applyFont="1" applyFill="1" applyBorder="1" applyAlignment="1">
      <alignment horizontal="left" vertical="center" wrapText="1"/>
    </xf>
    <xf numFmtId="0" fontId="18" fillId="0" borderId="14" xfId="57" applyFont="1" applyBorder="1" applyAlignment="1">
      <alignment horizontal="left" vertical="center" wrapText="1"/>
    </xf>
    <xf numFmtId="0" fontId="18" fillId="0" borderId="16" xfId="57" applyFont="1" applyBorder="1" applyAlignment="1">
      <alignment horizontal="left" vertical="center" wrapText="1"/>
    </xf>
    <xf numFmtId="0" fontId="9" fillId="0" borderId="0" xfId="49" applyFont="1" applyFill="1" applyAlignment="1"/>
    <xf numFmtId="0" fontId="3" fillId="0" borderId="0" xfId="50" applyFont="1" applyFill="1" applyAlignment="1">
      <alignment horizontal="left"/>
    </xf>
    <xf numFmtId="0" fontId="7" fillId="0" borderId="1" xfId="49" applyFont="1" applyFill="1" applyBorder="1" applyAlignment="1">
      <alignment horizontal="left"/>
    </xf>
    <xf numFmtId="0" fontId="11" fillId="4" borderId="1" xfId="49" applyFont="1" applyFill="1" applyBorder="1" applyAlignment="1">
      <alignment horizontal="left" vertical="center"/>
    </xf>
    <xf numFmtId="0" fontId="3" fillId="0" borderId="1" xfId="49" applyFont="1" applyFill="1" applyBorder="1" applyAlignment="1">
      <alignment horizontal="left"/>
    </xf>
    <xf numFmtId="0" fontId="13" fillId="6" borderId="7" xfId="53" applyFont="1" applyFill="1" applyBorder="1" applyAlignment="1">
      <alignment horizontal="left" vertical="center" wrapText="1"/>
    </xf>
    <xf numFmtId="0" fontId="14" fillId="6" borderId="7" xfId="53" applyFont="1" applyFill="1" applyBorder="1" applyAlignment="1">
      <alignment horizontal="left" vertical="center" wrapText="1"/>
    </xf>
    <xf numFmtId="0" fontId="15" fillId="6" borderId="7" xfId="53" applyFont="1" applyFill="1" applyBorder="1" applyAlignment="1">
      <alignment horizontal="left" vertical="center" wrapText="1"/>
    </xf>
    <xf numFmtId="0" fontId="13" fillId="6" borderId="12" xfId="53" applyFont="1" applyFill="1" applyBorder="1" applyAlignment="1">
      <alignment horizontal="left" vertical="center" wrapText="1"/>
    </xf>
    <xf numFmtId="0" fontId="14" fillId="6" borderId="12" xfId="53" applyFont="1" applyFill="1" applyBorder="1" applyAlignment="1">
      <alignment horizontal="left" vertical="center" wrapText="1"/>
    </xf>
    <xf numFmtId="0" fontId="15" fillId="6" borderId="12" xfId="53" applyFont="1" applyFill="1" applyBorder="1" applyAlignment="1">
      <alignment horizontal="left" vertical="center" wrapText="1"/>
    </xf>
    <xf numFmtId="179" fontId="17" fillId="0" borderId="13" xfId="55" applyNumberFormat="1" applyFont="1" applyBorder="1" applyAlignment="1">
      <alignment horizontal="left" wrapText="1"/>
    </xf>
    <xf numFmtId="180" fontId="11" fillId="9" borderId="2" xfId="56" applyNumberFormat="1" applyFont="1" applyFill="1" applyBorder="1" applyAlignment="1">
      <alignment horizontal="left" wrapText="1"/>
    </xf>
    <xf numFmtId="177" fontId="11" fillId="7" borderId="2" xfId="56" applyNumberFormat="1" applyFont="1" applyFill="1" applyBorder="1" applyAlignment="1">
      <alignment horizontal="left" wrapText="1"/>
    </xf>
    <xf numFmtId="180" fontId="11" fillId="7" borderId="2" xfId="56" applyNumberFormat="1" applyFont="1" applyFill="1" applyBorder="1" applyAlignment="1">
      <alignment horizontal="left" wrapText="1"/>
    </xf>
    <xf numFmtId="0" fontId="15" fillId="8" borderId="16" xfId="49" applyFont="1" applyFill="1" applyBorder="1" applyAlignment="1">
      <alignment horizontal="left" vertical="top" wrapText="1"/>
    </xf>
    <xf numFmtId="0" fontId="15" fillId="8" borderId="14" xfId="49" applyFont="1" applyFill="1" applyBorder="1" applyAlignment="1">
      <alignment horizontal="left" vertical="top" wrapText="1"/>
    </xf>
    <xf numFmtId="177" fontId="11" fillId="10" borderId="1" xfId="56" applyNumberFormat="1" applyFont="1" applyFill="1" applyBorder="1" applyAlignment="1">
      <alignment horizontal="left" wrapText="1"/>
    </xf>
    <xf numFmtId="177" fontId="11" fillId="0" borderId="1" xfId="56" applyNumberFormat="1" applyFont="1" applyFill="1" applyBorder="1" applyAlignment="1">
      <alignment horizontal="left" wrapText="1"/>
    </xf>
    <xf numFmtId="179" fontId="11" fillId="0" borderId="2" xfId="53" applyNumberFormat="1" applyFont="1" applyFill="1" applyBorder="1" applyAlignment="1">
      <alignment horizontal="left" wrapText="1"/>
    </xf>
    <xf numFmtId="179" fontId="11" fillId="11" borderId="2" xfId="53" applyNumberFormat="1" applyFont="1" applyFill="1" applyBorder="1" applyAlignment="1">
      <alignment horizontal="left"/>
    </xf>
    <xf numFmtId="179" fontId="11" fillId="11" borderId="2" xfId="53" applyNumberFormat="1" applyFont="1" applyFill="1" applyBorder="1" applyAlignment="1">
      <alignment horizontal="left" wrapText="1"/>
    </xf>
    <xf numFmtId="177" fontId="11" fillId="0" borderId="2" xfId="55" applyNumberFormat="1" applyFont="1" applyBorder="1" applyAlignment="1">
      <alignment horizontal="left" wrapText="1"/>
    </xf>
    <xf numFmtId="180" fontId="17" fillId="7" borderId="13" xfId="56" applyNumberFormat="1" applyFont="1" applyFill="1" applyBorder="1" applyAlignment="1">
      <alignment horizontal="left" wrapText="1"/>
    </xf>
    <xf numFmtId="180" fontId="17" fillId="0" borderId="13" xfId="56" applyNumberFormat="1" applyFont="1" applyFill="1" applyBorder="1" applyAlignment="1">
      <alignment horizontal="left" wrapText="1"/>
    </xf>
    <xf numFmtId="0" fontId="1" fillId="0" borderId="0" xfId="49"/>
    <xf numFmtId="0" fontId="1" fillId="0" borderId="0" xfId="0" applyFont="1" applyFill="1" applyAlignment="1"/>
    <xf numFmtId="176" fontId="1" fillId="0" borderId="0" xfId="0" applyNumberFormat="1" applyFont="1" applyFill="1" applyAlignment="1"/>
    <xf numFmtId="0" fontId="5" fillId="0" borderId="1" xfId="49" applyFont="1" applyBorder="1"/>
    <xf numFmtId="176" fontId="5" fillId="0" borderId="1" xfId="49" applyNumberFormat="1" applyFont="1" applyBorder="1"/>
    <xf numFmtId="0" fontId="9" fillId="0" borderId="2" xfId="50" applyFont="1" applyBorder="1" applyAlignment="1">
      <alignment horizontal="left" vertical="center"/>
    </xf>
    <xf numFmtId="0" fontId="9" fillId="0" borderId="1" xfId="49" applyFont="1" applyBorder="1" applyAlignment="1">
      <alignment vertical="center"/>
    </xf>
    <xf numFmtId="176" fontId="9" fillId="4" borderId="1" xfId="49" applyNumberFormat="1" applyFont="1" applyFill="1" applyBorder="1" applyAlignment="1">
      <alignment horizontal="center" vertical="center"/>
    </xf>
    <xf numFmtId="0" fontId="9" fillId="0" borderId="1" xfId="49" applyFont="1" applyBorder="1" applyAlignment="1">
      <alignment horizontal="left" vertical="center"/>
    </xf>
    <xf numFmtId="0" fontId="8" fillId="5" borderId="5" xfId="49" applyFont="1" applyFill="1" applyBorder="1" applyAlignment="1">
      <alignment horizontal="center" vertical="center" wrapText="1"/>
    </xf>
    <xf numFmtId="0" fontId="12" fillId="6" borderId="6" xfId="51" applyFont="1" applyFill="1" applyBorder="1" applyAlignment="1">
      <alignment horizontal="center" vertical="center" wrapText="1"/>
    </xf>
    <xf numFmtId="0" fontId="12" fillId="6" borderId="7" xfId="51" applyFont="1" applyFill="1" applyBorder="1" applyAlignment="1">
      <alignment horizontal="center" vertical="center" wrapText="1"/>
    </xf>
    <xf numFmtId="176" fontId="20" fillId="6" borderId="7" xfId="51" applyNumberFormat="1" applyFont="1" applyFill="1" applyBorder="1" applyAlignment="1">
      <alignment horizontal="center" vertical="center" wrapText="1"/>
    </xf>
    <xf numFmtId="176" fontId="21" fillId="6" borderId="7" xfId="51" applyNumberFormat="1" applyFont="1" applyFill="1" applyBorder="1" applyAlignment="1">
      <alignment horizontal="center" vertical="center" wrapText="1"/>
    </xf>
    <xf numFmtId="176" fontId="22" fillId="6" borderId="7" xfId="51" applyNumberFormat="1" applyFont="1" applyFill="1" applyBorder="1" applyAlignment="1">
      <alignment horizontal="center" vertical="center" wrapText="1"/>
    </xf>
    <xf numFmtId="0" fontId="8" fillId="5" borderId="17" xfId="49" applyFont="1" applyFill="1" applyBorder="1" applyAlignment="1">
      <alignment horizontal="center" vertical="center" wrapText="1"/>
    </xf>
    <xf numFmtId="0" fontId="8" fillId="5" borderId="0" xfId="49" applyFont="1" applyFill="1" applyAlignment="1">
      <alignment horizontal="center" vertical="center" wrapText="1"/>
    </xf>
    <xf numFmtId="0" fontId="8" fillId="5" borderId="18" xfId="49" applyFont="1" applyFill="1" applyBorder="1" applyAlignment="1">
      <alignment horizontal="center" vertical="center" wrapText="1"/>
    </xf>
    <xf numFmtId="0" fontId="12" fillId="6" borderId="11" xfId="51" applyFont="1" applyFill="1" applyBorder="1" applyAlignment="1">
      <alignment horizontal="center" vertical="center" wrapText="1"/>
    </xf>
    <xf numFmtId="0" fontId="12" fillId="6" borderId="12" xfId="51" applyFont="1" applyFill="1" applyBorder="1" applyAlignment="1">
      <alignment horizontal="center" vertical="center" wrapText="1"/>
    </xf>
    <xf numFmtId="176" fontId="20" fillId="6" borderId="12" xfId="51" applyNumberFormat="1" applyFont="1" applyFill="1" applyBorder="1" applyAlignment="1">
      <alignment horizontal="center" vertical="center" wrapText="1"/>
    </xf>
    <xf numFmtId="176" fontId="21" fillId="6" borderId="12" xfId="51" applyNumberFormat="1" applyFont="1" applyFill="1" applyBorder="1" applyAlignment="1">
      <alignment horizontal="center" vertical="center" wrapText="1"/>
    </xf>
    <xf numFmtId="176" fontId="22" fillId="6" borderId="12" xfId="51" applyNumberFormat="1" applyFont="1" applyFill="1" applyBorder="1" applyAlignment="1">
      <alignment horizontal="center" vertical="center" wrapText="1"/>
    </xf>
    <xf numFmtId="0" fontId="8" fillId="5" borderId="10" xfId="49" applyFont="1" applyFill="1" applyBorder="1" applyAlignment="1">
      <alignment horizontal="center" vertical="center" wrapText="1"/>
    </xf>
    <xf numFmtId="177" fontId="5" fillId="0" borderId="1" xfId="49" applyNumberFormat="1" applyFont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178" fontId="23" fillId="7" borderId="19" xfId="52" applyNumberFormat="1" applyFont="1" applyFill="1" applyBorder="1" applyAlignment="1">
      <alignment horizontal="center"/>
    </xf>
    <xf numFmtId="0" fontId="1" fillId="0" borderId="1" xfId="0" applyFont="1" applyFill="1" applyBorder="1" applyAlignment="1"/>
    <xf numFmtId="176" fontId="24" fillId="0" borderId="13" xfId="51" applyNumberFormat="1" applyFont="1" applyBorder="1" applyAlignment="1">
      <alignment horizontal="center" wrapText="1"/>
    </xf>
    <xf numFmtId="178" fontId="23" fillId="7" borderId="12" xfId="52" applyNumberFormat="1" applyFont="1" applyFill="1" applyBorder="1" applyAlignment="1">
      <alignment horizontal="center"/>
    </xf>
    <xf numFmtId="177" fontId="25" fillId="0" borderId="1" xfId="0" applyNumberFormat="1" applyFont="1" applyFill="1" applyBorder="1" applyAlignment="1">
      <alignment horizontal="left" vertical="center" wrapText="1"/>
    </xf>
    <xf numFmtId="0" fontId="19" fillId="8" borderId="14" xfId="49" applyFont="1" applyFill="1" applyBorder="1" applyAlignment="1">
      <alignment horizontal="left" vertical="top" wrapText="1"/>
    </xf>
    <xf numFmtId="0" fontId="19" fillId="8" borderId="15" xfId="49" applyFont="1" applyFill="1" applyBorder="1" applyAlignment="1">
      <alignment horizontal="left" vertical="top" wrapText="1"/>
    </xf>
    <xf numFmtId="0" fontId="19" fillId="8" borderId="16" xfId="49" applyFont="1" applyFill="1" applyBorder="1" applyAlignment="1">
      <alignment horizontal="left" vertical="top" wrapText="1"/>
    </xf>
    <xf numFmtId="176" fontId="19" fillId="8" borderId="16" xfId="49" applyNumberFormat="1" applyFont="1" applyFill="1" applyBorder="1" applyAlignment="1">
      <alignment horizontal="left" vertical="top" wrapText="1"/>
    </xf>
    <xf numFmtId="176" fontId="19" fillId="8" borderId="14" xfId="49" applyNumberFormat="1" applyFont="1" applyFill="1" applyBorder="1" applyAlignment="1">
      <alignment horizontal="center" vertical="top" wrapText="1"/>
    </xf>
    <xf numFmtId="176" fontId="19" fillId="8" borderId="15" xfId="49" applyNumberFormat="1" applyFont="1" applyFill="1" applyBorder="1" applyAlignment="1">
      <alignment horizontal="center" vertical="top" wrapText="1"/>
    </xf>
    <xf numFmtId="177" fontId="5" fillId="0" borderId="1" xfId="49" applyNumberFormat="1" applyFont="1" applyBorder="1" applyAlignment="1">
      <alignment vertical="center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178" fontId="23" fillId="0" borderId="12" xfId="52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left" vertical="top" wrapText="1"/>
    </xf>
    <xf numFmtId="0" fontId="19" fillId="8" borderId="1" xfId="49" applyFont="1" applyFill="1" applyBorder="1" applyAlignment="1">
      <alignment horizontal="left" vertical="top" wrapText="1"/>
    </xf>
    <xf numFmtId="0" fontId="18" fillId="0" borderId="1" xfId="49" applyFont="1" applyBorder="1" applyAlignment="1">
      <alignment horizontal="left" vertical="top" wrapText="1"/>
    </xf>
    <xf numFmtId="177" fontId="23" fillId="7" borderId="12" xfId="51" applyNumberFormat="1" applyFont="1" applyFill="1" applyBorder="1" applyAlignment="1">
      <alignment horizontal="center" wrapText="1"/>
    </xf>
    <xf numFmtId="177" fontId="26" fillId="0" borderId="1" xfId="49" applyNumberFormat="1" applyFont="1" applyFill="1" applyBorder="1" applyAlignment="1">
      <alignment horizontal="left" vertical="center" wrapText="1"/>
    </xf>
    <xf numFmtId="0" fontId="9" fillId="0" borderId="0" xfId="49" applyFont="1"/>
    <xf numFmtId="176" fontId="1" fillId="0" borderId="1" xfId="49" applyNumberFormat="1" applyBorder="1"/>
    <xf numFmtId="176" fontId="19" fillId="8" borderId="16" xfId="49" applyNumberFormat="1" applyFont="1" applyFill="1" applyBorder="1" applyAlignment="1">
      <alignment horizontal="center" vertical="top" wrapText="1"/>
    </xf>
    <xf numFmtId="176" fontId="19" fillId="8" borderId="14" xfId="49" applyNumberFormat="1" applyFont="1" applyFill="1" applyBorder="1" applyAlignment="1">
      <alignment horizontal="left" vertical="top" wrapText="1"/>
    </xf>
    <xf numFmtId="176" fontId="19" fillId="8" borderId="15" xfId="49" applyNumberFormat="1" applyFont="1" applyFill="1" applyBorder="1" applyAlignment="1">
      <alignment horizontal="left" vertical="top" wrapText="1"/>
    </xf>
    <xf numFmtId="0" fontId="9" fillId="4" borderId="1" xfId="49" applyFont="1" applyFill="1" applyBorder="1" applyAlignment="1">
      <alignment horizontal="center" vertical="center"/>
    </xf>
    <xf numFmtId="0" fontId="20" fillId="6" borderId="7" xfId="51" applyFont="1" applyFill="1" applyBorder="1" applyAlignment="1">
      <alignment horizontal="center" vertical="center" wrapText="1"/>
    </xf>
    <xf numFmtId="0" fontId="21" fillId="6" borderId="7" xfId="51" applyFont="1" applyFill="1" applyBorder="1" applyAlignment="1">
      <alignment horizontal="center" vertical="center" wrapText="1"/>
    </xf>
    <xf numFmtId="0" fontId="22" fillId="6" borderId="7" xfId="51" applyFont="1" applyFill="1" applyBorder="1" applyAlignment="1">
      <alignment horizontal="center" vertical="center" wrapText="1"/>
    </xf>
    <xf numFmtId="0" fontId="20" fillId="6" borderId="12" xfId="51" applyFont="1" applyFill="1" applyBorder="1" applyAlignment="1">
      <alignment horizontal="center" vertical="center" wrapText="1"/>
    </xf>
    <xf numFmtId="0" fontId="21" fillId="6" borderId="12" xfId="51" applyFont="1" applyFill="1" applyBorder="1" applyAlignment="1">
      <alignment horizontal="center" vertical="center" wrapText="1"/>
    </xf>
    <xf numFmtId="0" fontId="22" fillId="6" borderId="12" xfId="51" applyFont="1" applyFill="1" applyBorder="1" applyAlignment="1">
      <alignment horizontal="center" vertical="center" wrapText="1"/>
    </xf>
    <xf numFmtId="179" fontId="24" fillId="0" borderId="13" xfId="51" applyNumberFormat="1" applyFont="1" applyBorder="1" applyAlignment="1">
      <alignment horizontal="center" wrapText="1"/>
    </xf>
    <xf numFmtId="179" fontId="24" fillId="9" borderId="13" xfId="51" applyNumberFormat="1" applyFont="1" applyFill="1" applyBorder="1" applyAlignment="1">
      <alignment horizontal="center" wrapText="1"/>
    </xf>
    <xf numFmtId="0" fontId="19" fillId="8" borderId="14" xfId="49" applyFont="1" applyFill="1" applyBorder="1" applyAlignment="1">
      <alignment horizontal="center" vertical="top" wrapText="1"/>
    </xf>
    <xf numFmtId="0" fontId="19" fillId="8" borderId="15" xfId="49" applyFont="1" applyFill="1" applyBorder="1" applyAlignment="1">
      <alignment horizontal="center" vertical="top" wrapText="1"/>
    </xf>
    <xf numFmtId="179" fontId="10" fillId="0" borderId="2" xfId="51" applyNumberFormat="1" applyFont="1" applyBorder="1" applyAlignment="1">
      <alignment horizontal="center" wrapText="1"/>
    </xf>
    <xf numFmtId="179" fontId="10" fillId="9" borderId="2" xfId="51" applyNumberFormat="1" applyFont="1" applyFill="1" applyBorder="1" applyAlignment="1">
      <alignment horizontal="center" wrapText="1"/>
    </xf>
    <xf numFmtId="179" fontId="6" fillId="0" borderId="2" xfId="51" applyNumberFormat="1" applyFont="1" applyBorder="1" applyAlignment="1">
      <alignment horizontal="center" wrapText="1"/>
    </xf>
    <xf numFmtId="179" fontId="6" fillId="9" borderId="2" xfId="51" applyNumberFormat="1" applyFont="1" applyFill="1" applyBorder="1" applyAlignment="1">
      <alignment horizontal="center" wrapText="1"/>
    </xf>
    <xf numFmtId="177" fontId="10" fillId="0" borderId="2" xfId="51" applyNumberFormat="1" applyFont="1" applyBorder="1" applyAlignment="1">
      <alignment horizontal="center" wrapText="1"/>
    </xf>
    <xf numFmtId="177" fontId="10" fillId="9" borderId="2" xfId="51" applyNumberFormat="1" applyFont="1" applyFill="1" applyBorder="1" applyAlignment="1">
      <alignment horizontal="center" wrapText="1"/>
    </xf>
    <xf numFmtId="180" fontId="10" fillId="0" borderId="2" xfId="51" applyNumberFormat="1" applyFont="1" applyBorder="1" applyAlignment="1">
      <alignment horizontal="center" wrapText="1"/>
    </xf>
    <xf numFmtId="0" fontId="1" fillId="0" borderId="1" xfId="49" applyBorder="1"/>
    <xf numFmtId="0" fontId="19" fillId="8" borderId="16" xfId="49" applyFont="1" applyFill="1" applyBorder="1" applyAlignment="1">
      <alignment horizontal="center" vertical="top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8" xfId="49"/>
    <cellStyle name="Normal 2 2" xfId="50"/>
    <cellStyle name="Normal 3" xfId="51"/>
    <cellStyle name="Normal 3 2 2 2 2" xfId="52"/>
    <cellStyle name="Normal 3 3 2" xfId="53"/>
    <cellStyle name="Normal 6" xfId="54"/>
    <cellStyle name="Normal 3 3 2 2" xfId="55"/>
    <cellStyle name="Normal 12" xfId="56"/>
    <cellStyle name="Normal 8 2 2" xfId="57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219075</xdr:colOff>
      <xdr:row>0</xdr:row>
      <xdr:rowOff>85725</xdr:rowOff>
    </xdr:from>
    <xdr:ext cx="1714500" cy="226695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219075" y="85725"/>
          <a:ext cx="1714500" cy="22669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219075</xdr:colOff>
      <xdr:row>0</xdr:row>
      <xdr:rowOff>85725</xdr:rowOff>
    </xdr:from>
    <xdr:ext cx="1714500" cy="226695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219075" y="85725"/>
          <a:ext cx="1714500" cy="22669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219075</xdr:colOff>
      <xdr:row>0</xdr:row>
      <xdr:rowOff>85725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219075" y="85725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219075</xdr:colOff>
      <xdr:row>0</xdr:row>
      <xdr:rowOff>85725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219075" y="85725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Sofia%20Kang\Birdy%20Grey%20Dropbox\BG%20Tech%20Design%20Development\1.%20TECH%20PACKS%20-%20DRESSES\_%20MILLY%20MATTE%20SATIN%20COUNTER%20DEV\BATCH%20A\MAI\NEW%20BG7158%20MAI%20DRESS,%20MATTE%20SATIN,%20MILLY,%20RE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Mayra\Birdy Grey Dropbox\BG Tech Design Development\1. TECH PACKS - DRESSES\_ MILLY MATTE SATIN COUNTER DEV\BATCH A\MAI\NEW BG7158 MAI DRESS, MATTE SATIN, MILLY, REG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yle Summary Cover Page"/>
      <sheetName val="Construction"/>
      <sheetName val="Lining &amp; Facing Construction"/>
      <sheetName val="Print and Artwork Placement"/>
      <sheetName val="Bodice Construction"/>
      <sheetName val="Boning Construction"/>
      <sheetName val="Sewing Ref Images"/>
      <sheetName val="Reference Images"/>
      <sheetName val="Fabrics"/>
      <sheetName val="Trims"/>
      <sheetName val="BOM"/>
      <sheetName val="1ST FIT (S) 6-3-24"/>
      <sheetName val="2ND FIT (S) 7-15-24"/>
      <sheetName val="SPEC SHEET"/>
      <sheetName val="GRADED SPECS"/>
      <sheetName val="GRADED SPEC (REG)"/>
      <sheetName val="Pattern Card"/>
      <sheetName val="Sample Specs"/>
      <sheetName val="Graded Spec Page"/>
      <sheetName val=" Development Comments"/>
      <sheetName val=" 1st Proto"/>
      <sheetName val=" Fit 1"/>
      <sheetName val=" PP 1"/>
      <sheetName val="TOP"/>
    </sheetNames>
    <sheetDataSet>
      <sheetData sheetId="0" refreshError="1">
        <row r="4">
          <cell r="B4" t="str">
            <v>FALL 24</v>
          </cell>
        </row>
        <row r="5">
          <cell r="B5" t="str">
            <v>FALL 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tyle Summary Cover Page"/>
      <sheetName val="Construction"/>
      <sheetName val="Lining &amp; Facing Construction"/>
      <sheetName val="Print and Artwork Placement"/>
      <sheetName val="Bodice Construction"/>
      <sheetName val="Boning Construction"/>
      <sheetName val="Sewing Ref Images"/>
      <sheetName val="Reference Images"/>
      <sheetName val="Fabrics"/>
      <sheetName val="Trims"/>
      <sheetName val="BOM"/>
      <sheetName val="1ST FIT (S) 6-3-24"/>
      <sheetName val="2ND FIT (S) 7-15-24"/>
      <sheetName val="PP FIT (S) 8-28-24"/>
      <sheetName val="SPEC SHEET"/>
      <sheetName val="GRADED SPECS"/>
      <sheetName val="QC&amp; SHIPPING"/>
      <sheetName val="GRADED SPEC (REG)"/>
      <sheetName val="Pattern Card"/>
      <sheetName val="Sample Specs"/>
      <sheetName val="Graded Spec Page"/>
      <sheetName val=" Development Comments"/>
      <sheetName val=" 1st Proto"/>
      <sheetName val=" Fit 1"/>
      <sheetName val=" PP 1"/>
      <sheetName val="TOP"/>
    </sheetNames>
    <sheetDataSet>
      <sheetData sheetId="0" refreshError="1">
        <row r="4">
          <cell r="B4" t="str">
            <v>FALL 24</v>
          </cell>
        </row>
        <row r="5">
          <cell r="B5" t="str">
            <v>FALL 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7"/>
  <sheetViews>
    <sheetView view="pageBreakPreview" zoomScaleNormal="100" workbookViewId="0">
      <selection activeCell="C30" sqref="C30"/>
    </sheetView>
  </sheetViews>
  <sheetFormatPr defaultColWidth="9" defaultRowHeight="12.75"/>
  <cols>
    <col min="1" max="1" width="9" style="79"/>
    <col min="2" max="2" width="36.5575221238938" style="79" customWidth="1"/>
    <col min="3" max="3" width="30.6637168141593" style="79" customWidth="1"/>
    <col min="4" max="4" width="7" style="79" customWidth="1"/>
    <col min="5" max="5" width="7.33628318584071" style="79" customWidth="1"/>
    <col min="6" max="16384" width="9" style="79"/>
  </cols>
  <sheetData>
    <row r="1" s="78" customFormat="1" ht="23.25" spans="1:20">
      <c r="A1" s="5"/>
      <c r="B1" s="81"/>
      <c r="C1" s="81"/>
      <c r="D1" s="81"/>
      <c r="E1" s="81"/>
      <c r="F1" s="81"/>
      <c r="G1" s="81"/>
      <c r="H1" s="81"/>
      <c r="I1" s="81"/>
      <c r="J1" s="81"/>
      <c r="K1" s="81"/>
      <c r="L1" s="124"/>
      <c r="M1" s="124"/>
      <c r="N1" s="124"/>
      <c r="O1" s="124"/>
      <c r="P1" s="124"/>
      <c r="Q1" s="124"/>
      <c r="R1" s="124"/>
      <c r="S1" s="124"/>
      <c r="T1" s="124"/>
    </row>
    <row r="2" s="79" customFormat="1" ht="13.1" spans="1:11">
      <c r="A2" s="9" t="s">
        <v>0</v>
      </c>
      <c r="B2" s="83" t="s">
        <v>1</v>
      </c>
      <c r="C2" s="9" t="s">
        <v>2</v>
      </c>
      <c r="D2" s="81"/>
      <c r="E2" s="84" t="s">
        <v>3</v>
      </c>
      <c r="F2" s="81"/>
      <c r="G2" s="129"/>
      <c r="H2" s="129"/>
      <c r="I2" s="81"/>
      <c r="J2" s="81"/>
      <c r="K2" s="81"/>
    </row>
    <row r="3" s="79" customFormat="1" ht="13.1" spans="1:11">
      <c r="A3" s="9" t="s">
        <v>4</v>
      </c>
      <c r="B3" s="86" t="str">
        <f>'[1]Style Summary Cover Page'!B4</f>
        <v>FALL 24</v>
      </c>
      <c r="C3" s="9" t="s">
        <v>5</v>
      </c>
      <c r="D3" s="81"/>
      <c r="E3" s="84" t="s">
        <v>6</v>
      </c>
      <c r="F3" s="81"/>
      <c r="G3" s="81"/>
      <c r="H3" s="81"/>
      <c r="I3" s="147"/>
      <c r="J3" s="147"/>
      <c r="K3" s="147"/>
    </row>
    <row r="4" s="79" customFormat="1" ht="13.1" spans="1:11">
      <c r="A4" s="9" t="s">
        <v>7</v>
      </c>
      <c r="B4" s="86" t="str">
        <f>'[1]Style Summary Cover Page'!B5</f>
        <v>FALL 24</v>
      </c>
      <c r="C4" s="9" t="s">
        <v>8</v>
      </c>
      <c r="D4" s="81"/>
      <c r="E4" s="84" t="s">
        <v>9</v>
      </c>
      <c r="F4" s="81"/>
      <c r="G4" s="81"/>
      <c r="H4" s="81"/>
      <c r="I4" s="81"/>
      <c r="J4" s="81"/>
      <c r="K4" s="81"/>
    </row>
    <row r="5" s="79" customFormat="1" spans="1:11">
      <c r="A5" s="15" t="s">
        <v>10</v>
      </c>
      <c r="B5" s="16"/>
      <c r="C5" s="87"/>
      <c r="D5" s="88" t="s">
        <v>11</v>
      </c>
      <c r="E5" s="89" t="s">
        <v>12</v>
      </c>
      <c r="F5" s="130" t="s">
        <v>13</v>
      </c>
      <c r="G5" s="131" t="s">
        <v>14</v>
      </c>
      <c r="H5" s="132" t="s">
        <v>15</v>
      </c>
      <c r="I5" s="130" t="s">
        <v>16</v>
      </c>
      <c r="J5" s="130" t="s">
        <v>17</v>
      </c>
      <c r="K5" s="130" t="s">
        <v>18</v>
      </c>
    </row>
    <row r="6" s="79" customFormat="1" ht="13.2" customHeight="1" spans="1:11">
      <c r="A6" s="93"/>
      <c r="B6" s="94"/>
      <c r="C6" s="95"/>
      <c r="D6" s="96"/>
      <c r="E6" s="97"/>
      <c r="F6" s="133"/>
      <c r="G6" s="134"/>
      <c r="H6" s="135"/>
      <c r="I6" s="133"/>
      <c r="J6" s="133"/>
      <c r="K6" s="133"/>
    </row>
    <row r="7" s="79" customFormat="1" spans="1:3">
      <c r="A7" s="22"/>
      <c r="B7" s="23"/>
      <c r="C7" s="101"/>
    </row>
    <row r="8" s="79" customFormat="1" ht="27" customHeight="1" spans="1:11">
      <c r="A8" s="102" t="s">
        <v>19</v>
      </c>
      <c r="B8" s="102"/>
      <c r="C8" s="103" t="s">
        <v>20</v>
      </c>
      <c r="D8" s="104">
        <v>44930</v>
      </c>
      <c r="E8" s="105"/>
      <c r="F8" s="136">
        <f t="shared" ref="F8:F13" si="0">SUM(G8-1/4)</f>
        <v>10.375</v>
      </c>
      <c r="G8" s="137">
        <v>10.625</v>
      </c>
      <c r="H8" s="136">
        <f t="shared" ref="H8:K8" si="1">SUM(G8+0.25)</f>
        <v>10.875</v>
      </c>
      <c r="I8" s="136">
        <f t="shared" si="1"/>
        <v>11.125</v>
      </c>
      <c r="J8" s="136">
        <f t="shared" si="1"/>
        <v>11.375</v>
      </c>
      <c r="K8" s="136">
        <f t="shared" si="1"/>
        <v>11.625</v>
      </c>
    </row>
    <row r="9" s="79" customFormat="1" ht="21" customHeight="1" spans="1:11">
      <c r="A9" s="102" t="s">
        <v>21</v>
      </c>
      <c r="B9" s="102"/>
      <c r="C9" s="103" t="s">
        <v>22</v>
      </c>
      <c r="D9" s="107">
        <v>44930</v>
      </c>
      <c r="E9" s="105"/>
      <c r="F9" s="136">
        <f>SUM(G9-1/8)</f>
        <v>6.375</v>
      </c>
      <c r="G9" s="137">
        <v>6.5</v>
      </c>
      <c r="H9" s="136">
        <f t="shared" ref="H9:K9" si="2">SUM(G9+0.125)</f>
        <v>6.625</v>
      </c>
      <c r="I9" s="136">
        <f t="shared" si="2"/>
        <v>6.75</v>
      </c>
      <c r="J9" s="136">
        <f t="shared" si="2"/>
        <v>6.875</v>
      </c>
      <c r="K9" s="136">
        <f t="shared" si="2"/>
        <v>7</v>
      </c>
    </row>
    <row r="10" s="79" customFormat="1" ht="21" customHeight="1" spans="1:11">
      <c r="A10" s="102" t="s">
        <v>23</v>
      </c>
      <c r="B10" s="102"/>
      <c r="C10" s="103" t="s">
        <v>24</v>
      </c>
      <c r="D10" s="107">
        <v>44930</v>
      </c>
      <c r="E10" s="105"/>
      <c r="F10" s="136">
        <f>SUM(G10-1/8)</f>
        <v>5.5</v>
      </c>
      <c r="G10" s="137">
        <v>5.625</v>
      </c>
      <c r="H10" s="136">
        <f t="shared" ref="H10:K10" si="3">SUM(G10+0.125)</f>
        <v>5.75</v>
      </c>
      <c r="I10" s="136">
        <f t="shared" si="3"/>
        <v>5.875</v>
      </c>
      <c r="J10" s="136">
        <f t="shared" si="3"/>
        <v>6</v>
      </c>
      <c r="K10" s="136">
        <f t="shared" si="3"/>
        <v>6.125</v>
      </c>
    </row>
    <row r="11" s="79" customFormat="1" ht="21" customHeight="1" spans="1:11">
      <c r="A11" s="102" t="s">
        <v>25</v>
      </c>
      <c r="B11" s="102"/>
      <c r="C11" s="108" t="s">
        <v>26</v>
      </c>
      <c r="D11" s="107">
        <v>44930</v>
      </c>
      <c r="E11" s="105"/>
      <c r="F11" s="136">
        <f t="shared" si="0"/>
        <v>44.75</v>
      </c>
      <c r="G11" s="137">
        <v>45</v>
      </c>
      <c r="H11" s="136">
        <f t="shared" ref="H11:K11" si="4">SUM(G11+0.25)</f>
        <v>45.25</v>
      </c>
      <c r="I11" s="136">
        <f t="shared" si="4"/>
        <v>45.5</v>
      </c>
      <c r="J11" s="136">
        <f t="shared" si="4"/>
        <v>45.75</v>
      </c>
      <c r="K11" s="136">
        <f t="shared" si="4"/>
        <v>46</v>
      </c>
    </row>
    <row r="12" s="79" customFormat="1" ht="27" customHeight="1" spans="1:11">
      <c r="A12" s="102" t="s">
        <v>27</v>
      </c>
      <c r="B12" s="102"/>
      <c r="C12" s="108" t="s">
        <v>28</v>
      </c>
      <c r="D12" s="107">
        <v>44930</v>
      </c>
      <c r="E12" s="105"/>
      <c r="F12" s="136">
        <f t="shared" si="0"/>
        <v>44.75</v>
      </c>
      <c r="G12" s="137">
        <v>45</v>
      </c>
      <c r="H12" s="136">
        <f t="shared" ref="H12:K12" si="5">SUM(G12+0.25)</f>
        <v>45.25</v>
      </c>
      <c r="I12" s="136">
        <f t="shared" si="5"/>
        <v>45.5</v>
      </c>
      <c r="J12" s="136">
        <f t="shared" si="5"/>
        <v>45.75</v>
      </c>
      <c r="K12" s="136">
        <f t="shared" si="5"/>
        <v>46</v>
      </c>
    </row>
    <row r="13" s="79" customFormat="1" ht="27" customHeight="1" spans="1:11">
      <c r="A13" s="102" t="s">
        <v>29</v>
      </c>
      <c r="B13" s="102"/>
      <c r="C13" s="108" t="s">
        <v>30</v>
      </c>
      <c r="D13" s="107">
        <v>44930</v>
      </c>
      <c r="E13" s="105"/>
      <c r="F13" s="136">
        <f t="shared" si="0"/>
        <v>44.75</v>
      </c>
      <c r="G13" s="137">
        <v>45</v>
      </c>
      <c r="H13" s="136">
        <f t="shared" ref="H13:K13" si="6">SUM(G13+0.25)</f>
        <v>45.25</v>
      </c>
      <c r="I13" s="136">
        <f t="shared" si="6"/>
        <v>45.5</v>
      </c>
      <c r="J13" s="136">
        <f t="shared" si="6"/>
        <v>45.75</v>
      </c>
      <c r="K13" s="136">
        <f t="shared" si="6"/>
        <v>46</v>
      </c>
    </row>
    <row r="14" s="79" customFormat="1" ht="13.8" customHeight="1" spans="1:11">
      <c r="A14" s="109" t="s">
        <v>31</v>
      </c>
      <c r="B14" s="110"/>
      <c r="C14" s="111"/>
      <c r="D14" s="109"/>
      <c r="E14" s="110"/>
      <c r="F14" s="111"/>
      <c r="G14" s="138"/>
      <c r="H14" s="139"/>
      <c r="I14" s="148"/>
      <c r="J14" s="109"/>
      <c r="K14" s="110"/>
    </row>
    <row r="15" s="79" customFormat="1" ht="19" customHeight="1" spans="1:11">
      <c r="A15" s="115" t="s">
        <v>32</v>
      </c>
      <c r="B15" s="115"/>
      <c r="C15" s="116" t="s">
        <v>33</v>
      </c>
      <c r="D15" s="107">
        <v>45299</v>
      </c>
      <c r="E15" s="105"/>
      <c r="F15" s="140">
        <f>SUM(G15-0.5)</f>
        <v>12.75</v>
      </c>
      <c r="G15" s="141">
        <v>13.25</v>
      </c>
      <c r="H15" s="140">
        <f t="shared" ref="H15:K15" si="7">SUM(G15+0.5)</f>
        <v>13.75</v>
      </c>
      <c r="I15" s="140">
        <f t="shared" si="7"/>
        <v>14.25</v>
      </c>
      <c r="J15" s="140">
        <f t="shared" si="7"/>
        <v>14.75</v>
      </c>
      <c r="K15" s="140">
        <f t="shared" si="7"/>
        <v>15.25</v>
      </c>
    </row>
    <row r="16" s="79" customFormat="1" ht="26" customHeight="1" spans="1:11">
      <c r="A16" s="115" t="s">
        <v>34</v>
      </c>
      <c r="B16" s="115"/>
      <c r="C16" s="116" t="s">
        <v>35</v>
      </c>
      <c r="D16" s="107">
        <v>44930</v>
      </c>
      <c r="E16" s="105"/>
      <c r="F16" s="142">
        <f>G16-3/8</f>
        <v>4.5</v>
      </c>
      <c r="G16" s="143">
        <v>4.875</v>
      </c>
      <c r="H16" s="142">
        <f t="shared" ref="H16:K16" si="8">G16+3/8</f>
        <v>5.25</v>
      </c>
      <c r="I16" s="142">
        <f t="shared" si="8"/>
        <v>5.625</v>
      </c>
      <c r="J16" s="142">
        <f t="shared" si="8"/>
        <v>6</v>
      </c>
      <c r="K16" s="142">
        <f t="shared" si="8"/>
        <v>6.375</v>
      </c>
    </row>
    <row r="17" s="79" customFormat="1" ht="19" customHeight="1" spans="1:11">
      <c r="A17" s="115" t="s">
        <v>36</v>
      </c>
      <c r="B17" s="115"/>
      <c r="C17" s="117" t="s">
        <v>37</v>
      </c>
      <c r="D17" s="107">
        <v>45299</v>
      </c>
      <c r="E17" s="105"/>
      <c r="F17" s="140">
        <v>7.5</v>
      </c>
      <c r="G17" s="141">
        <v>8</v>
      </c>
      <c r="H17" s="140">
        <f>SUM(G17+0.5)</f>
        <v>8.5</v>
      </c>
      <c r="I17" s="140">
        <v>9.125</v>
      </c>
      <c r="J17" s="140">
        <v>9.625</v>
      </c>
      <c r="K17" s="140">
        <v>10.125</v>
      </c>
    </row>
    <row r="18" s="79" customFormat="1" ht="28" customHeight="1" spans="1:11">
      <c r="A18" s="115" t="s">
        <v>38</v>
      </c>
      <c r="B18" s="115"/>
      <c r="C18" s="117" t="s">
        <v>39</v>
      </c>
      <c r="D18" s="107">
        <v>44930</v>
      </c>
      <c r="E18" s="105"/>
      <c r="F18" s="144">
        <f t="shared" ref="F18:F22" si="9">SUM(G18-2)</f>
        <v>30.5</v>
      </c>
      <c r="G18" s="145">
        <v>32.5</v>
      </c>
      <c r="H18" s="144">
        <f t="shared" ref="H18:K18" si="10">SUM(G18+2)</f>
        <v>34.5</v>
      </c>
      <c r="I18" s="144">
        <f t="shared" ref="I18:I22" si="11">SUM(H18+2.5)</f>
        <v>37</v>
      </c>
      <c r="J18" s="144">
        <f t="shared" si="10"/>
        <v>39</v>
      </c>
      <c r="K18" s="144">
        <f t="shared" si="10"/>
        <v>41</v>
      </c>
    </row>
    <row r="19" s="79" customFormat="1" ht="19" customHeight="1" spans="1:11">
      <c r="A19" s="115" t="s">
        <v>40</v>
      </c>
      <c r="B19" s="115"/>
      <c r="C19" s="117" t="s">
        <v>41</v>
      </c>
      <c r="D19" s="118">
        <v>44928</v>
      </c>
      <c r="E19" s="105"/>
      <c r="F19" s="144">
        <f t="shared" si="9"/>
        <v>25.75</v>
      </c>
      <c r="G19" s="145">
        <v>27.75</v>
      </c>
      <c r="H19" s="144">
        <f t="shared" ref="H19:K19" si="12">SUM(G19+2)</f>
        <v>29.75</v>
      </c>
      <c r="I19" s="144">
        <f t="shared" si="11"/>
        <v>32.25</v>
      </c>
      <c r="J19" s="144">
        <f t="shared" si="12"/>
        <v>34.25</v>
      </c>
      <c r="K19" s="144">
        <f t="shared" si="12"/>
        <v>36.25</v>
      </c>
    </row>
    <row r="20" s="79" customFormat="1" ht="24" customHeight="1" spans="1:11">
      <c r="A20" s="115" t="s">
        <v>42</v>
      </c>
      <c r="B20" s="115"/>
      <c r="C20" s="117" t="s">
        <v>43</v>
      </c>
      <c r="D20" s="118">
        <v>44928</v>
      </c>
      <c r="E20" s="105"/>
      <c r="F20" s="144">
        <f t="shared" si="9"/>
        <v>36</v>
      </c>
      <c r="G20" s="145">
        <v>38</v>
      </c>
      <c r="H20" s="144">
        <f t="shared" ref="H20:K20" si="13">SUM(G20+2)</f>
        <v>40</v>
      </c>
      <c r="I20" s="144">
        <f t="shared" si="11"/>
        <v>42.5</v>
      </c>
      <c r="J20" s="144">
        <f t="shared" si="13"/>
        <v>44.5</v>
      </c>
      <c r="K20" s="144">
        <f t="shared" si="13"/>
        <v>46.5</v>
      </c>
    </row>
    <row r="21" s="79" customFormat="1" ht="31" customHeight="1" spans="1:11">
      <c r="A21" s="115" t="s">
        <v>44</v>
      </c>
      <c r="B21" s="115"/>
      <c r="C21" s="117" t="s">
        <v>45</v>
      </c>
      <c r="D21" s="118">
        <v>44928</v>
      </c>
      <c r="E21" s="105"/>
      <c r="F21" s="144">
        <f t="shared" si="9"/>
        <v>60</v>
      </c>
      <c r="G21" s="145">
        <v>62</v>
      </c>
      <c r="H21" s="144">
        <f t="shared" ref="H21:K21" si="14">SUM(G21+2)</f>
        <v>64</v>
      </c>
      <c r="I21" s="144">
        <f t="shared" si="11"/>
        <v>66.5</v>
      </c>
      <c r="J21" s="144">
        <f t="shared" si="14"/>
        <v>68.5</v>
      </c>
      <c r="K21" s="144">
        <f t="shared" si="14"/>
        <v>70.5</v>
      </c>
    </row>
    <row r="22" s="79" customFormat="1" ht="25" customHeight="1" spans="1:11">
      <c r="A22" s="115" t="s">
        <v>46</v>
      </c>
      <c r="B22" s="115"/>
      <c r="C22" s="119" t="s">
        <v>47</v>
      </c>
      <c r="D22" s="118">
        <v>44928</v>
      </c>
      <c r="E22" s="105"/>
      <c r="F22" s="144">
        <f t="shared" si="9"/>
        <v>58</v>
      </c>
      <c r="G22" s="145">
        <v>60</v>
      </c>
      <c r="H22" s="144">
        <f t="shared" ref="H22:K22" si="15">SUM(G22+2)</f>
        <v>62</v>
      </c>
      <c r="I22" s="144">
        <f t="shared" si="11"/>
        <v>64.5</v>
      </c>
      <c r="J22" s="144">
        <f t="shared" si="15"/>
        <v>66.5</v>
      </c>
      <c r="K22" s="144">
        <f t="shared" si="15"/>
        <v>68.5</v>
      </c>
    </row>
    <row r="23" s="79" customFormat="1" ht="13.1" spans="1:11">
      <c r="A23" s="120" t="s">
        <v>48</v>
      </c>
      <c r="B23" s="120"/>
      <c r="C23" s="120"/>
      <c r="D23" s="109"/>
      <c r="E23" s="110"/>
      <c r="F23" s="111"/>
      <c r="G23" s="138"/>
      <c r="H23" s="139"/>
      <c r="I23" s="148"/>
      <c r="J23" s="109"/>
      <c r="K23" s="110"/>
    </row>
    <row r="24" s="79" customFormat="1" ht="19" customHeight="1" spans="1:11">
      <c r="A24" s="121" t="s">
        <v>49</v>
      </c>
      <c r="B24" s="121"/>
      <c r="C24" s="103" t="s">
        <v>50</v>
      </c>
      <c r="D24" s="122">
        <v>0.125</v>
      </c>
      <c r="E24" s="105"/>
      <c r="F24" s="136">
        <f>SUM(G24-1/4)</f>
        <v>13.625</v>
      </c>
      <c r="G24" s="145">
        <v>13.875</v>
      </c>
      <c r="H24" s="136">
        <f t="shared" ref="H24:K24" si="16">SUM(G24+0.25)</f>
        <v>14.125</v>
      </c>
      <c r="I24" s="136">
        <f t="shared" si="16"/>
        <v>14.375</v>
      </c>
      <c r="J24" s="136">
        <f t="shared" si="16"/>
        <v>14.625</v>
      </c>
      <c r="K24" s="136">
        <f t="shared" si="16"/>
        <v>14.875</v>
      </c>
    </row>
    <row r="25" s="79" customFormat="1" ht="19" customHeight="1" spans="1:11">
      <c r="A25" s="121" t="s">
        <v>51</v>
      </c>
      <c r="B25" s="121"/>
      <c r="C25" s="123" t="s">
        <v>52</v>
      </c>
      <c r="D25" s="107">
        <v>44930</v>
      </c>
      <c r="E25" s="105"/>
      <c r="F25" s="144">
        <f>G25</f>
        <v>2</v>
      </c>
      <c r="G25" s="145">
        <v>2</v>
      </c>
      <c r="H25" s="144">
        <f t="shared" ref="H25:K25" si="17">G25</f>
        <v>2</v>
      </c>
      <c r="I25" s="144">
        <f t="shared" si="17"/>
        <v>2</v>
      </c>
      <c r="J25" s="144">
        <f t="shared" si="17"/>
        <v>2</v>
      </c>
      <c r="K25" s="144">
        <f t="shared" si="17"/>
        <v>2</v>
      </c>
    </row>
    <row r="26" s="79" customFormat="1" ht="19" customHeight="1" spans="1:11">
      <c r="A26" s="121" t="s">
        <v>53</v>
      </c>
      <c r="B26" s="121"/>
      <c r="C26" s="103" t="s">
        <v>54</v>
      </c>
      <c r="D26" s="107">
        <v>44930</v>
      </c>
      <c r="E26" s="105"/>
      <c r="F26" s="144">
        <f>SUM(G26+0)</f>
        <v>13</v>
      </c>
      <c r="G26" s="145">
        <v>13</v>
      </c>
      <c r="H26" s="146">
        <f>SUM(G26+0.5)</f>
        <v>13.5</v>
      </c>
      <c r="I26" s="146">
        <f>SUM(H26+0)</f>
        <v>13.5</v>
      </c>
      <c r="J26" s="146">
        <f>SUM(I26+0.5)</f>
        <v>14</v>
      </c>
      <c r="K26" s="146">
        <f>SUM(J26+0)</f>
        <v>14</v>
      </c>
    </row>
    <row r="27" s="79" customFormat="1" ht="19" customHeight="1" spans="1:11">
      <c r="A27" s="121" t="s">
        <v>55</v>
      </c>
      <c r="B27" s="121"/>
      <c r="C27" s="103" t="s">
        <v>56</v>
      </c>
      <c r="D27" s="107">
        <v>44930</v>
      </c>
      <c r="E27" s="105"/>
      <c r="F27" s="144">
        <f>G27</f>
        <v>1</v>
      </c>
      <c r="G27" s="145">
        <v>1</v>
      </c>
      <c r="H27" s="144">
        <f t="shared" ref="H27:K27" si="18">G27</f>
        <v>1</v>
      </c>
      <c r="I27" s="144">
        <f t="shared" si="18"/>
        <v>1</v>
      </c>
      <c r="J27" s="144">
        <f t="shared" si="18"/>
        <v>1</v>
      </c>
      <c r="K27" s="144">
        <f t="shared" si="18"/>
        <v>1</v>
      </c>
    </row>
  </sheetData>
  <mergeCells count="43">
    <mergeCell ref="A1:K1"/>
    <mergeCell ref="C2:D2"/>
    <mergeCell ref="E2:F2"/>
    <mergeCell ref="C3:D3"/>
    <mergeCell ref="E3:F3"/>
    <mergeCell ref="C4:D4"/>
    <mergeCell ref="E4:F4"/>
    <mergeCell ref="A8:B8"/>
    <mergeCell ref="A9:B9"/>
    <mergeCell ref="A10:B10"/>
    <mergeCell ref="A11:B11"/>
    <mergeCell ref="A12:B12"/>
    <mergeCell ref="A13:B13"/>
    <mergeCell ref="A14:C14"/>
    <mergeCell ref="D14:F14"/>
    <mergeCell ref="G14:I14"/>
    <mergeCell ref="J14:K14"/>
    <mergeCell ref="A15:B15"/>
    <mergeCell ref="A16:B16"/>
    <mergeCell ref="A17:B17"/>
    <mergeCell ref="A18:B18"/>
    <mergeCell ref="A19:B19"/>
    <mergeCell ref="A20:B20"/>
    <mergeCell ref="A21:B21"/>
    <mergeCell ref="A22:B22"/>
    <mergeCell ref="A23:C23"/>
    <mergeCell ref="D23:F23"/>
    <mergeCell ref="G23:I23"/>
    <mergeCell ref="J23:K23"/>
    <mergeCell ref="A24:B24"/>
    <mergeCell ref="A25:B25"/>
    <mergeCell ref="A26:B26"/>
    <mergeCell ref="A27:B27"/>
    <mergeCell ref="D5:D6"/>
    <mergeCell ref="E5:E6"/>
    <mergeCell ref="F5:F6"/>
    <mergeCell ref="G5:G6"/>
    <mergeCell ref="H5:H6"/>
    <mergeCell ref="I5:I6"/>
    <mergeCell ref="J5:J6"/>
    <mergeCell ref="K5:K6"/>
    <mergeCell ref="G2:K4"/>
    <mergeCell ref="A5:C7"/>
  </mergeCells>
  <conditionalFormatting sqref="H15:K15">
    <cfRule type="notContainsBlanks" dxfId="0" priority="5">
      <formula>LEN(TRIM(H15))&gt;0</formula>
    </cfRule>
  </conditionalFormatting>
  <conditionalFormatting sqref="H16:K16">
    <cfRule type="notContainsBlanks" dxfId="0" priority="2">
      <formula>LEN(TRIM(H16))&gt;0</formula>
    </cfRule>
  </conditionalFormatting>
  <conditionalFormatting sqref="H17:K17">
    <cfRule type="notContainsBlanks" dxfId="0" priority="1">
      <formula>LEN(TRIM(H17))&gt;0</formula>
    </cfRule>
  </conditionalFormatting>
  <conditionalFormatting sqref="H8:K13">
    <cfRule type="notContainsBlanks" dxfId="0" priority="6">
      <formula>LEN(TRIM(H8))&gt;0</formula>
    </cfRule>
  </conditionalFormatting>
  <conditionalFormatting sqref="H18:K22">
    <cfRule type="notContainsBlanks" dxfId="0" priority="3">
      <formula>LEN(TRIM(H18))&gt;0</formula>
    </cfRule>
  </conditionalFormatting>
  <conditionalFormatting sqref="H24:K27">
    <cfRule type="notContainsBlanks" dxfId="0" priority="4">
      <formula>LEN(TRIM(H24))&gt;0</formula>
    </cfRule>
  </conditionalFormatting>
  <pageMargins left="0.306944444444444" right="0.306944444444444" top="0.357638888888889" bottom="0.357638888888889" header="0.298611111111111" footer="0.298611111111111"/>
  <pageSetup paperSize="9" scale="99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7"/>
  <sheetViews>
    <sheetView view="pageBreakPreview" zoomScaleNormal="100" topLeftCell="A8" workbookViewId="0">
      <selection activeCell="M25" sqref="M25"/>
    </sheetView>
  </sheetViews>
  <sheetFormatPr defaultColWidth="9" defaultRowHeight="12.75"/>
  <cols>
    <col min="1" max="1" width="9" style="79"/>
    <col min="2" max="2" width="36.5575221238938" style="79" customWidth="1"/>
    <col min="3" max="3" width="30.6637168141593" style="79" customWidth="1"/>
    <col min="4" max="4" width="7" style="79" customWidth="1"/>
    <col min="5" max="5" width="7.33628318584071" style="79" hidden="1" customWidth="1"/>
    <col min="6" max="11" width="9" style="80"/>
    <col min="12" max="16384" width="9" style="79"/>
  </cols>
  <sheetData>
    <row r="1" s="78" customFormat="1" ht="23.25" spans="1:20">
      <c r="A1" s="5"/>
      <c r="B1" s="81"/>
      <c r="C1" s="81"/>
      <c r="D1" s="81"/>
      <c r="E1" s="81"/>
      <c r="F1" s="82"/>
      <c r="G1" s="82"/>
      <c r="H1" s="82"/>
      <c r="I1" s="82"/>
      <c r="J1" s="82"/>
      <c r="K1" s="82"/>
      <c r="L1" s="124"/>
      <c r="M1" s="124"/>
      <c r="N1" s="124"/>
      <c r="O1" s="124"/>
      <c r="P1" s="124"/>
      <c r="Q1" s="124"/>
      <c r="R1" s="124"/>
      <c r="S1" s="124"/>
      <c r="T1" s="124"/>
    </row>
    <row r="2" s="79" customFormat="1" ht="13.1" spans="1:11">
      <c r="A2" s="9" t="s">
        <v>0</v>
      </c>
      <c r="B2" s="83" t="s">
        <v>1</v>
      </c>
      <c r="C2" s="9" t="s">
        <v>2</v>
      </c>
      <c r="D2" s="81"/>
      <c r="E2" s="84" t="s">
        <v>3</v>
      </c>
      <c r="F2" s="82"/>
      <c r="G2" s="85"/>
      <c r="H2" s="85"/>
      <c r="I2" s="82"/>
      <c r="J2" s="82"/>
      <c r="K2" s="82"/>
    </row>
    <row r="3" s="79" customFormat="1" ht="13.1" spans="1:11">
      <c r="A3" s="9" t="s">
        <v>4</v>
      </c>
      <c r="B3" s="86" t="str">
        <f>'[1]Style Summary Cover Page'!B4</f>
        <v>FALL 24</v>
      </c>
      <c r="C3" s="9" t="s">
        <v>5</v>
      </c>
      <c r="D3" s="81"/>
      <c r="E3" s="84" t="s">
        <v>6</v>
      </c>
      <c r="F3" s="82"/>
      <c r="G3" s="82"/>
      <c r="H3" s="82"/>
      <c r="I3" s="125"/>
      <c r="J3" s="125"/>
      <c r="K3" s="125"/>
    </row>
    <row r="4" s="79" customFormat="1" ht="13.1" spans="1:11">
      <c r="A4" s="9" t="s">
        <v>7</v>
      </c>
      <c r="B4" s="86" t="str">
        <f>'[1]Style Summary Cover Page'!B5</f>
        <v>FALL 24</v>
      </c>
      <c r="C4" s="9" t="s">
        <v>8</v>
      </c>
      <c r="D4" s="81"/>
      <c r="E4" s="84" t="s">
        <v>9</v>
      </c>
      <c r="F4" s="82"/>
      <c r="G4" s="82"/>
      <c r="H4" s="82"/>
      <c r="I4" s="82"/>
      <c r="J4" s="82"/>
      <c r="K4" s="82"/>
    </row>
    <row r="5" s="79" customFormat="1" spans="1:11">
      <c r="A5" s="15" t="s">
        <v>10</v>
      </c>
      <c r="B5" s="16"/>
      <c r="C5" s="87"/>
      <c r="D5" s="88" t="s">
        <v>11</v>
      </c>
      <c r="E5" s="89" t="s">
        <v>12</v>
      </c>
      <c r="F5" s="90" t="s">
        <v>13</v>
      </c>
      <c r="G5" s="91" t="s">
        <v>14</v>
      </c>
      <c r="H5" s="92" t="s">
        <v>15</v>
      </c>
      <c r="I5" s="90" t="s">
        <v>16</v>
      </c>
      <c r="J5" s="90" t="s">
        <v>17</v>
      </c>
      <c r="K5" s="90" t="s">
        <v>18</v>
      </c>
    </row>
    <row r="6" s="79" customFormat="1" ht="13.2" customHeight="1" spans="1:11">
      <c r="A6" s="93"/>
      <c r="B6" s="94"/>
      <c r="C6" s="95"/>
      <c r="D6" s="96"/>
      <c r="E6" s="97"/>
      <c r="F6" s="98"/>
      <c r="G6" s="99"/>
      <c r="H6" s="100"/>
      <c r="I6" s="98"/>
      <c r="J6" s="98"/>
      <c r="K6" s="98"/>
    </row>
    <row r="7" s="79" customFormat="1" spans="1:11">
      <c r="A7" s="22"/>
      <c r="B7" s="23"/>
      <c r="C7" s="101"/>
      <c r="F7" s="80"/>
      <c r="G7" s="80"/>
      <c r="H7" s="80"/>
      <c r="I7" s="80"/>
      <c r="J7" s="80"/>
      <c r="K7" s="80"/>
    </row>
    <row r="8" s="79" customFormat="1" ht="27" customHeight="1" spans="1:11">
      <c r="A8" s="102" t="s">
        <v>19</v>
      </c>
      <c r="B8" s="102"/>
      <c r="C8" s="103" t="s">
        <v>20</v>
      </c>
      <c r="D8" s="104">
        <v>44930</v>
      </c>
      <c r="E8" s="105"/>
      <c r="F8" s="106">
        <f>'XS-XXL'!F8*2.54</f>
        <v>26.3525</v>
      </c>
      <c r="G8" s="106">
        <f>'XS-XXL'!G8*2.54</f>
        <v>26.9875</v>
      </c>
      <c r="H8" s="106">
        <f>'XS-XXL'!H8*2.54</f>
        <v>27.6225</v>
      </c>
      <c r="I8" s="106">
        <f>'XS-XXL'!I8*2.54</f>
        <v>28.2575</v>
      </c>
      <c r="J8" s="106">
        <f>'XS-XXL'!J8*2.54</f>
        <v>28.8925</v>
      </c>
      <c r="K8" s="106">
        <f>'XS-XXL'!K8*2.54</f>
        <v>29.5275</v>
      </c>
    </row>
    <row r="9" s="79" customFormat="1" ht="21" customHeight="1" spans="1:11">
      <c r="A9" s="102" t="s">
        <v>21</v>
      </c>
      <c r="B9" s="102"/>
      <c r="C9" s="103" t="s">
        <v>22</v>
      </c>
      <c r="D9" s="107">
        <v>44930</v>
      </c>
      <c r="E9" s="105"/>
      <c r="F9" s="106">
        <f>'XS-XXL'!F9*2.54</f>
        <v>16.1925</v>
      </c>
      <c r="G9" s="106">
        <f>'XS-XXL'!G9*2.54</f>
        <v>16.51</v>
      </c>
      <c r="H9" s="106">
        <f>'XS-XXL'!H9*2.54</f>
        <v>16.8275</v>
      </c>
      <c r="I9" s="106">
        <f>'XS-XXL'!I9*2.54</f>
        <v>17.145</v>
      </c>
      <c r="J9" s="106">
        <f>'XS-XXL'!J9*2.54</f>
        <v>17.4625</v>
      </c>
      <c r="K9" s="106">
        <f>'XS-XXL'!K9*2.54</f>
        <v>17.78</v>
      </c>
    </row>
    <row r="10" s="79" customFormat="1" ht="21" customHeight="1" spans="1:11">
      <c r="A10" s="102" t="s">
        <v>23</v>
      </c>
      <c r="B10" s="102"/>
      <c r="C10" s="103" t="s">
        <v>24</v>
      </c>
      <c r="D10" s="107">
        <v>44930</v>
      </c>
      <c r="E10" s="105"/>
      <c r="F10" s="106">
        <f>'XS-XXL'!F10*2.54</f>
        <v>13.97</v>
      </c>
      <c r="G10" s="106">
        <f>'XS-XXL'!G10*2.54</f>
        <v>14.2875</v>
      </c>
      <c r="H10" s="106">
        <f>'XS-XXL'!H10*2.54</f>
        <v>14.605</v>
      </c>
      <c r="I10" s="106">
        <f>'XS-XXL'!I10*2.54</f>
        <v>14.9225</v>
      </c>
      <c r="J10" s="106">
        <f>'XS-XXL'!J10*2.54</f>
        <v>15.24</v>
      </c>
      <c r="K10" s="106">
        <f>'XS-XXL'!K10*2.54</f>
        <v>15.5575</v>
      </c>
    </row>
    <row r="11" s="79" customFormat="1" ht="21" customHeight="1" spans="1:11">
      <c r="A11" s="102" t="s">
        <v>25</v>
      </c>
      <c r="B11" s="102"/>
      <c r="C11" s="108" t="s">
        <v>26</v>
      </c>
      <c r="D11" s="107">
        <v>44930</v>
      </c>
      <c r="E11" s="105"/>
      <c r="F11" s="106">
        <f>'XS-XXL'!F11*2.54</f>
        <v>113.665</v>
      </c>
      <c r="G11" s="106">
        <f>'XS-XXL'!G11*2.54</f>
        <v>114.3</v>
      </c>
      <c r="H11" s="106">
        <f>'XS-XXL'!H11*2.54</f>
        <v>114.935</v>
      </c>
      <c r="I11" s="106">
        <f>'XS-XXL'!I11*2.54</f>
        <v>115.57</v>
      </c>
      <c r="J11" s="106">
        <f>'XS-XXL'!J11*2.54</f>
        <v>116.205</v>
      </c>
      <c r="K11" s="106">
        <f>'XS-XXL'!K11*2.54</f>
        <v>116.84</v>
      </c>
    </row>
    <row r="12" s="79" customFormat="1" ht="27" customHeight="1" spans="1:11">
      <c r="A12" s="102" t="s">
        <v>27</v>
      </c>
      <c r="B12" s="102"/>
      <c r="C12" s="108" t="s">
        <v>28</v>
      </c>
      <c r="D12" s="107">
        <v>44930</v>
      </c>
      <c r="E12" s="105"/>
      <c r="F12" s="106">
        <f>'XS-XXL'!F12*2.54</f>
        <v>113.665</v>
      </c>
      <c r="G12" s="106">
        <f>'XS-XXL'!G12*2.54</f>
        <v>114.3</v>
      </c>
      <c r="H12" s="106">
        <f>'XS-XXL'!H12*2.54</f>
        <v>114.935</v>
      </c>
      <c r="I12" s="106">
        <f>'XS-XXL'!I12*2.54</f>
        <v>115.57</v>
      </c>
      <c r="J12" s="106">
        <f>'XS-XXL'!J12*2.54</f>
        <v>116.205</v>
      </c>
      <c r="K12" s="106">
        <f>'XS-XXL'!K12*2.54</f>
        <v>116.84</v>
      </c>
    </row>
    <row r="13" s="79" customFormat="1" ht="27" customHeight="1" spans="1:11">
      <c r="A13" s="102" t="s">
        <v>29</v>
      </c>
      <c r="B13" s="102"/>
      <c r="C13" s="108" t="s">
        <v>30</v>
      </c>
      <c r="D13" s="107">
        <v>44930</v>
      </c>
      <c r="E13" s="105"/>
      <c r="F13" s="106">
        <f>'XS-XXL'!F13*2.54</f>
        <v>113.665</v>
      </c>
      <c r="G13" s="106">
        <f>'XS-XXL'!G13*2.54</f>
        <v>114.3</v>
      </c>
      <c r="H13" s="106">
        <f>'XS-XXL'!H13*2.54</f>
        <v>114.935</v>
      </c>
      <c r="I13" s="106">
        <f>'XS-XXL'!I13*2.54</f>
        <v>115.57</v>
      </c>
      <c r="J13" s="106">
        <f>'XS-XXL'!J13*2.54</f>
        <v>116.205</v>
      </c>
      <c r="K13" s="106">
        <f>'XS-XXL'!K13*2.54</f>
        <v>116.84</v>
      </c>
    </row>
    <row r="14" s="79" customFormat="1" ht="13.8" customHeight="1" spans="1:11">
      <c r="A14" s="109" t="s">
        <v>31</v>
      </c>
      <c r="B14" s="110"/>
      <c r="C14" s="111"/>
      <c r="D14" s="109"/>
      <c r="E14" s="110"/>
      <c r="F14" s="112"/>
      <c r="G14" s="113"/>
      <c r="H14" s="114"/>
      <c r="I14" s="126"/>
      <c r="J14" s="127"/>
      <c r="K14" s="128"/>
    </row>
    <row r="15" s="79" customFormat="1" ht="19" customHeight="1" spans="1:11">
      <c r="A15" s="115" t="s">
        <v>32</v>
      </c>
      <c r="B15" s="115"/>
      <c r="C15" s="116" t="s">
        <v>33</v>
      </c>
      <c r="D15" s="107">
        <v>45299</v>
      </c>
      <c r="E15" s="105"/>
      <c r="F15" s="106">
        <f>'XS-XXL'!F15*2.54</f>
        <v>32.385</v>
      </c>
      <c r="G15" s="106">
        <f>'XS-XXL'!G15*2.54</f>
        <v>33.655</v>
      </c>
      <c r="H15" s="106">
        <f>'XS-XXL'!H15*2.54</f>
        <v>34.925</v>
      </c>
      <c r="I15" s="106">
        <f>'XS-XXL'!I15*2.54</f>
        <v>36.195</v>
      </c>
      <c r="J15" s="106">
        <f>'XS-XXL'!J15*2.54</f>
        <v>37.465</v>
      </c>
      <c r="K15" s="106">
        <f>'XS-XXL'!K15*2.54</f>
        <v>38.735</v>
      </c>
    </row>
    <row r="16" s="79" customFormat="1" ht="26" customHeight="1" spans="1:11">
      <c r="A16" s="115" t="s">
        <v>34</v>
      </c>
      <c r="B16" s="115"/>
      <c r="C16" s="116" t="s">
        <v>35</v>
      </c>
      <c r="D16" s="107">
        <v>44930</v>
      </c>
      <c r="E16" s="105"/>
      <c r="F16" s="106">
        <f>'XS-XXL'!F16*2.54</f>
        <v>11.43</v>
      </c>
      <c r="G16" s="106">
        <f>'XS-XXL'!G16*2.54</f>
        <v>12.3825</v>
      </c>
      <c r="H16" s="106">
        <f>'XS-XXL'!H16*2.54</f>
        <v>13.335</v>
      </c>
      <c r="I16" s="106">
        <f>'XS-XXL'!I16*2.54</f>
        <v>14.2875</v>
      </c>
      <c r="J16" s="106">
        <f>'XS-XXL'!J16*2.54</f>
        <v>15.24</v>
      </c>
      <c r="K16" s="106">
        <f>'XS-XXL'!K16*2.54</f>
        <v>16.1925</v>
      </c>
    </row>
    <row r="17" s="79" customFormat="1" ht="19" customHeight="1" spans="1:11">
      <c r="A17" s="115" t="s">
        <v>36</v>
      </c>
      <c r="B17" s="115"/>
      <c r="C17" s="117" t="s">
        <v>37</v>
      </c>
      <c r="D17" s="107">
        <v>45299</v>
      </c>
      <c r="E17" s="105"/>
      <c r="F17" s="106">
        <f>'XS-XXL'!F17*2.54</f>
        <v>19.05</v>
      </c>
      <c r="G17" s="106">
        <f>'XS-XXL'!G17*2.54</f>
        <v>20.32</v>
      </c>
      <c r="H17" s="106">
        <f>'XS-XXL'!H17*2.54</f>
        <v>21.59</v>
      </c>
      <c r="I17" s="106">
        <f>'XS-XXL'!I17*2.54</f>
        <v>23.1775</v>
      </c>
      <c r="J17" s="106">
        <f>'XS-XXL'!J17*2.54</f>
        <v>24.4475</v>
      </c>
      <c r="K17" s="106">
        <f>'XS-XXL'!K17*2.54</f>
        <v>25.7175</v>
      </c>
    </row>
    <row r="18" s="79" customFormat="1" ht="28" customHeight="1" spans="1:11">
      <c r="A18" s="115" t="s">
        <v>38</v>
      </c>
      <c r="B18" s="115"/>
      <c r="C18" s="117" t="s">
        <v>39</v>
      </c>
      <c r="D18" s="107">
        <v>44930</v>
      </c>
      <c r="E18" s="105"/>
      <c r="F18" s="106">
        <f>'XS-XXL'!F18*2.54</f>
        <v>77.47</v>
      </c>
      <c r="G18" s="106">
        <f>'XS-XXL'!G18*2.54</f>
        <v>82.55</v>
      </c>
      <c r="H18" s="106">
        <f>'XS-XXL'!H18*2.54</f>
        <v>87.63</v>
      </c>
      <c r="I18" s="106">
        <f>'XS-XXL'!I18*2.54</f>
        <v>93.98</v>
      </c>
      <c r="J18" s="106">
        <f>'XS-XXL'!J18*2.54</f>
        <v>99.06</v>
      </c>
      <c r="K18" s="106">
        <f>'XS-XXL'!K18*2.54</f>
        <v>104.14</v>
      </c>
    </row>
    <row r="19" s="79" customFormat="1" ht="19" customHeight="1" spans="1:11">
      <c r="A19" s="115" t="s">
        <v>40</v>
      </c>
      <c r="B19" s="115"/>
      <c r="C19" s="117" t="s">
        <v>41</v>
      </c>
      <c r="D19" s="118">
        <v>44928</v>
      </c>
      <c r="E19" s="105"/>
      <c r="F19" s="106">
        <f>'XS-XXL'!F19*2.54</f>
        <v>65.405</v>
      </c>
      <c r="G19" s="106">
        <f>'XS-XXL'!G19*2.54</f>
        <v>70.485</v>
      </c>
      <c r="H19" s="106">
        <f>'XS-XXL'!H19*2.54</f>
        <v>75.565</v>
      </c>
      <c r="I19" s="106">
        <f>'XS-XXL'!I19*2.54</f>
        <v>81.915</v>
      </c>
      <c r="J19" s="106">
        <f>'XS-XXL'!J19*2.54</f>
        <v>86.995</v>
      </c>
      <c r="K19" s="106">
        <f>'XS-XXL'!K19*2.54</f>
        <v>92.075</v>
      </c>
    </row>
    <row r="20" s="79" customFormat="1" ht="24" customHeight="1" spans="1:11">
      <c r="A20" s="115" t="s">
        <v>42</v>
      </c>
      <c r="B20" s="115"/>
      <c r="C20" s="117" t="s">
        <v>43</v>
      </c>
      <c r="D20" s="118">
        <v>44928</v>
      </c>
      <c r="E20" s="105"/>
      <c r="F20" s="106">
        <f>'XS-XXL'!F20*2.54</f>
        <v>91.44</v>
      </c>
      <c r="G20" s="106">
        <f>'XS-XXL'!G20*2.54</f>
        <v>96.52</v>
      </c>
      <c r="H20" s="106">
        <f>'XS-XXL'!H20*2.54</f>
        <v>101.6</v>
      </c>
      <c r="I20" s="106">
        <f>'XS-XXL'!I20*2.54</f>
        <v>107.95</v>
      </c>
      <c r="J20" s="106">
        <f>'XS-XXL'!J20*2.54</f>
        <v>113.03</v>
      </c>
      <c r="K20" s="106">
        <f>'XS-XXL'!K20*2.54</f>
        <v>118.11</v>
      </c>
    </row>
    <row r="21" s="79" customFormat="1" ht="31" customHeight="1" spans="1:11">
      <c r="A21" s="115" t="s">
        <v>44</v>
      </c>
      <c r="B21" s="115"/>
      <c r="C21" s="117" t="s">
        <v>45</v>
      </c>
      <c r="D21" s="118">
        <v>44928</v>
      </c>
      <c r="E21" s="105"/>
      <c r="F21" s="106">
        <f>'XS-XXL'!F21*2.54</f>
        <v>152.4</v>
      </c>
      <c r="G21" s="106">
        <f>'XS-XXL'!G21*2.54</f>
        <v>157.48</v>
      </c>
      <c r="H21" s="106">
        <f>'XS-XXL'!H21*2.54</f>
        <v>162.56</v>
      </c>
      <c r="I21" s="106">
        <f>'XS-XXL'!I21*2.54</f>
        <v>168.91</v>
      </c>
      <c r="J21" s="106">
        <f>'XS-XXL'!J21*2.54</f>
        <v>173.99</v>
      </c>
      <c r="K21" s="106">
        <f>'XS-XXL'!K21*2.54</f>
        <v>179.07</v>
      </c>
    </row>
    <row r="22" s="79" customFormat="1" ht="25" customHeight="1" spans="1:11">
      <c r="A22" s="115" t="s">
        <v>46</v>
      </c>
      <c r="B22" s="115"/>
      <c r="C22" s="119" t="s">
        <v>47</v>
      </c>
      <c r="D22" s="118">
        <v>44928</v>
      </c>
      <c r="E22" s="105"/>
      <c r="F22" s="106">
        <f>'XS-XXL'!F22*2.54</f>
        <v>147.32</v>
      </c>
      <c r="G22" s="106">
        <f>'XS-XXL'!G22*2.54</f>
        <v>152.4</v>
      </c>
      <c r="H22" s="106">
        <f>'XS-XXL'!H22*2.54</f>
        <v>157.48</v>
      </c>
      <c r="I22" s="106">
        <f>'XS-XXL'!I22*2.54</f>
        <v>163.83</v>
      </c>
      <c r="J22" s="106">
        <f>'XS-XXL'!J22*2.54</f>
        <v>168.91</v>
      </c>
      <c r="K22" s="106">
        <f>'XS-XXL'!K22*2.54</f>
        <v>173.99</v>
      </c>
    </row>
    <row r="23" s="79" customFormat="1" ht="13.1" spans="1:11">
      <c r="A23" s="120" t="s">
        <v>48</v>
      </c>
      <c r="B23" s="120"/>
      <c r="C23" s="120"/>
      <c r="D23" s="109"/>
      <c r="E23" s="110"/>
      <c r="F23" s="112"/>
      <c r="G23" s="113"/>
      <c r="H23" s="114"/>
      <c r="I23" s="126"/>
      <c r="J23" s="127"/>
      <c r="K23" s="128"/>
    </row>
    <row r="24" s="79" customFormat="1" ht="19" customHeight="1" spans="1:11">
      <c r="A24" s="121" t="s">
        <v>49</v>
      </c>
      <c r="B24" s="121"/>
      <c r="C24" s="103" t="s">
        <v>50</v>
      </c>
      <c r="D24" s="122">
        <v>0.125</v>
      </c>
      <c r="E24" s="105"/>
      <c r="F24" s="106">
        <f>'XS-XXL'!F24*2.54</f>
        <v>34.6075</v>
      </c>
      <c r="G24" s="106">
        <f>'XS-XXL'!G24*2.54</f>
        <v>35.2425</v>
      </c>
      <c r="H24" s="106">
        <f>'XS-XXL'!H24*2.54</f>
        <v>35.8775</v>
      </c>
      <c r="I24" s="106">
        <f>'XS-XXL'!I24*2.54</f>
        <v>36.5125</v>
      </c>
      <c r="J24" s="106">
        <f>'XS-XXL'!J24*2.54</f>
        <v>37.1475</v>
      </c>
      <c r="K24" s="106">
        <f>'XS-XXL'!K24*2.54</f>
        <v>37.7825</v>
      </c>
    </row>
    <row r="25" s="79" customFormat="1" ht="19" customHeight="1" spans="1:11">
      <c r="A25" s="121" t="s">
        <v>51</v>
      </c>
      <c r="B25" s="121"/>
      <c r="C25" s="123" t="s">
        <v>52</v>
      </c>
      <c r="D25" s="107">
        <v>44930</v>
      </c>
      <c r="E25" s="105"/>
      <c r="F25" s="106">
        <f>'XS-XXL'!F25*2.54</f>
        <v>5.08</v>
      </c>
      <c r="G25" s="106">
        <f>'XS-XXL'!G25*2.54</f>
        <v>5.08</v>
      </c>
      <c r="H25" s="106">
        <f>'XS-XXL'!H25*2.54</f>
        <v>5.08</v>
      </c>
      <c r="I25" s="106">
        <f>'XS-XXL'!I25*2.54</f>
        <v>5.08</v>
      </c>
      <c r="J25" s="106">
        <f>'XS-XXL'!J25*2.54</f>
        <v>5.08</v>
      </c>
      <c r="K25" s="106">
        <f>'XS-XXL'!K25*2.54</f>
        <v>5.08</v>
      </c>
    </row>
    <row r="26" s="79" customFormat="1" ht="19" customHeight="1" spans="1:11">
      <c r="A26" s="121" t="s">
        <v>53</v>
      </c>
      <c r="B26" s="121"/>
      <c r="C26" s="103" t="s">
        <v>54</v>
      </c>
      <c r="D26" s="107">
        <v>44930</v>
      </c>
      <c r="E26" s="105"/>
      <c r="F26" s="106">
        <f>'XS-XXL'!F26*2.54</f>
        <v>33.02</v>
      </c>
      <c r="G26" s="106">
        <f>'XS-XXL'!G26*2.54</f>
        <v>33.02</v>
      </c>
      <c r="H26" s="106">
        <f>'XS-XXL'!H26*2.54</f>
        <v>34.29</v>
      </c>
      <c r="I26" s="106">
        <f>'XS-XXL'!I26*2.54</f>
        <v>34.29</v>
      </c>
      <c r="J26" s="106">
        <f>'XS-XXL'!J26*2.54</f>
        <v>35.56</v>
      </c>
      <c r="K26" s="106">
        <f>'XS-XXL'!K26*2.54</f>
        <v>35.56</v>
      </c>
    </row>
    <row r="27" s="79" customFormat="1" ht="19" customHeight="1" spans="1:11">
      <c r="A27" s="121" t="s">
        <v>55</v>
      </c>
      <c r="B27" s="121"/>
      <c r="C27" s="103" t="s">
        <v>56</v>
      </c>
      <c r="D27" s="107">
        <v>44930</v>
      </c>
      <c r="E27" s="105"/>
      <c r="F27" s="106">
        <f>'XS-XXL'!F27*2.54</f>
        <v>2.54</v>
      </c>
      <c r="G27" s="106">
        <f>'XS-XXL'!G27*2.54</f>
        <v>2.54</v>
      </c>
      <c r="H27" s="106">
        <f>'XS-XXL'!H27*2.54</f>
        <v>2.54</v>
      </c>
      <c r="I27" s="106">
        <f>'XS-XXL'!I27*2.54</f>
        <v>2.54</v>
      </c>
      <c r="J27" s="106">
        <f>'XS-XXL'!J27*2.54</f>
        <v>2.54</v>
      </c>
      <c r="K27" s="106">
        <f>'XS-XXL'!K27*2.54</f>
        <v>2.54</v>
      </c>
    </row>
  </sheetData>
  <mergeCells count="43">
    <mergeCell ref="A1:K1"/>
    <mergeCell ref="C2:D2"/>
    <mergeCell ref="E2:F2"/>
    <mergeCell ref="C3:D3"/>
    <mergeCell ref="E3:F3"/>
    <mergeCell ref="C4:D4"/>
    <mergeCell ref="E4:F4"/>
    <mergeCell ref="A8:B8"/>
    <mergeCell ref="A9:B9"/>
    <mergeCell ref="A10:B10"/>
    <mergeCell ref="A11:B11"/>
    <mergeCell ref="A12:B12"/>
    <mergeCell ref="A13:B13"/>
    <mergeCell ref="A14:C14"/>
    <mergeCell ref="D14:F14"/>
    <mergeCell ref="G14:I14"/>
    <mergeCell ref="J14:K14"/>
    <mergeCell ref="A15:B15"/>
    <mergeCell ref="A16:B16"/>
    <mergeCell ref="A17:B17"/>
    <mergeCell ref="A18:B18"/>
    <mergeCell ref="A19:B19"/>
    <mergeCell ref="A20:B20"/>
    <mergeCell ref="A21:B21"/>
    <mergeCell ref="A22:B22"/>
    <mergeCell ref="A23:C23"/>
    <mergeCell ref="D23:F23"/>
    <mergeCell ref="G23:I23"/>
    <mergeCell ref="J23:K23"/>
    <mergeCell ref="A24:B24"/>
    <mergeCell ref="A25:B25"/>
    <mergeCell ref="A26:B26"/>
    <mergeCell ref="A27:B27"/>
    <mergeCell ref="D5:D6"/>
    <mergeCell ref="E5:E6"/>
    <mergeCell ref="F5:F6"/>
    <mergeCell ref="G5:G6"/>
    <mergeCell ref="H5:H6"/>
    <mergeCell ref="I5:I6"/>
    <mergeCell ref="J5:J6"/>
    <mergeCell ref="K5:K6"/>
    <mergeCell ref="G2:K4"/>
    <mergeCell ref="A5:C7"/>
  </mergeCells>
  <conditionalFormatting sqref="H8:K13">
    <cfRule type="notContainsBlanks" dxfId="0" priority="7">
      <formula>LEN(TRIM(H8))&gt;0</formula>
    </cfRule>
  </conditionalFormatting>
  <conditionalFormatting sqref="H15:K22">
    <cfRule type="notContainsBlanks" dxfId="0" priority="6">
      <formula>LEN(TRIM(H15))&gt;0</formula>
    </cfRule>
  </conditionalFormatting>
  <conditionalFormatting sqref="H24:K27">
    <cfRule type="notContainsBlanks" dxfId="0" priority="1">
      <formula>LEN(TRIM(H24))&gt;0</formula>
    </cfRule>
  </conditionalFormatting>
  <pageMargins left="0.306944444444444" right="0.306944444444444" top="0.357638888888889" bottom="0.357638888888889" header="0.298611111111111" footer="0.298611111111111"/>
  <pageSetup paperSize="9" orientation="landscape" horizontalDpi="6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7"/>
  <sheetViews>
    <sheetView view="pageBreakPreview" zoomScaleNormal="100" topLeftCell="A9" workbookViewId="0">
      <selection activeCell="C32" sqref="C32"/>
    </sheetView>
  </sheetViews>
  <sheetFormatPr defaultColWidth="8.83185840707965" defaultRowHeight="17.6"/>
  <cols>
    <col min="1" max="1" width="7.73451327433628" style="2" customWidth="1"/>
    <col min="2" max="2" width="38.4070796460177" style="2" customWidth="1"/>
    <col min="3" max="3" width="31.7610619469027" style="3" customWidth="1"/>
    <col min="4" max="4" width="7.50442477876106" style="2" customWidth="1"/>
    <col min="5" max="5" width="11.353982300885" style="54" customWidth="1"/>
    <col min="6" max="6" width="12.5575221238938" style="54" customWidth="1"/>
    <col min="7" max="8" width="11.716814159292" style="54" customWidth="1"/>
    <col min="9" max="16384" width="8.83185840707965" style="2"/>
  </cols>
  <sheetData>
    <row r="1" s="1" customFormat="1" ht="30" customHeight="1" spans="1:17">
      <c r="A1" s="5"/>
      <c r="B1" s="6"/>
      <c r="C1" s="7"/>
      <c r="D1" s="6"/>
      <c r="E1" s="55"/>
      <c r="F1" s="55"/>
      <c r="G1" s="55"/>
      <c r="H1" s="55"/>
      <c r="I1" s="53"/>
      <c r="J1" s="53"/>
      <c r="K1" s="53"/>
      <c r="L1" s="53"/>
      <c r="M1" s="53"/>
      <c r="N1" s="53"/>
      <c r="O1" s="53"/>
      <c r="P1" s="53"/>
      <c r="Q1" s="53"/>
    </row>
    <row r="2" s="2" customFormat="1" ht="18" spans="1:8">
      <c r="A2" s="9" t="s">
        <v>0</v>
      </c>
      <c r="B2" s="10" t="s">
        <v>1</v>
      </c>
      <c r="C2" s="11" t="s">
        <v>2</v>
      </c>
      <c r="D2" s="6"/>
      <c r="E2" s="55" t="s">
        <v>57</v>
      </c>
      <c r="F2" s="56"/>
      <c r="G2" s="56"/>
      <c r="H2" s="55"/>
    </row>
    <row r="3" s="2" customFormat="1" ht="18" spans="1:8">
      <c r="A3" s="9" t="s">
        <v>4</v>
      </c>
      <c r="B3" s="13" t="str">
        <f>'[2]Style Summary Cover Page'!B4</f>
        <v>FALL 24</v>
      </c>
      <c r="C3" s="11" t="s">
        <v>5</v>
      </c>
      <c r="D3" s="6"/>
      <c r="E3" s="55" t="s">
        <v>6</v>
      </c>
      <c r="F3" s="55"/>
      <c r="G3" s="55"/>
      <c r="H3" s="57"/>
    </row>
    <row r="4" s="2" customFormat="1" ht="18" spans="1:8">
      <c r="A4" s="9" t="s">
        <v>7</v>
      </c>
      <c r="B4" s="13" t="str">
        <f>'[2]Style Summary Cover Page'!B5</f>
        <v>FALL 24</v>
      </c>
      <c r="C4" s="11" t="s">
        <v>8</v>
      </c>
      <c r="D4" s="6"/>
      <c r="E4" s="55" t="s">
        <v>58</v>
      </c>
      <c r="F4" s="55"/>
      <c r="G4" s="55"/>
      <c r="H4" s="55"/>
    </row>
    <row r="5" s="2" customFormat="1" ht="12.75" spans="1:8">
      <c r="A5" s="15" t="s">
        <v>10</v>
      </c>
      <c r="B5" s="16"/>
      <c r="C5" s="17"/>
      <c r="D5" s="18" t="s">
        <v>11</v>
      </c>
      <c r="E5" s="58" t="s">
        <v>59</v>
      </c>
      <c r="F5" s="59" t="s">
        <v>58</v>
      </c>
      <c r="G5" s="60" t="s">
        <v>60</v>
      </c>
      <c r="H5" s="58" t="s">
        <v>61</v>
      </c>
    </row>
    <row r="6" s="2" customFormat="1" ht="13.25" customHeight="1" spans="1:8">
      <c r="A6" s="22"/>
      <c r="B6" s="23"/>
      <c r="C6" s="24"/>
      <c r="D6" s="25"/>
      <c r="E6" s="61"/>
      <c r="F6" s="62"/>
      <c r="G6" s="63"/>
      <c r="H6" s="61"/>
    </row>
    <row r="7" s="2" customFormat="1" ht="25" customHeight="1" spans="1:8">
      <c r="A7" s="29" t="s">
        <v>62</v>
      </c>
      <c r="B7" s="29"/>
      <c r="C7" s="30" t="s">
        <v>63</v>
      </c>
      <c r="D7" s="31">
        <v>44930</v>
      </c>
      <c r="E7" s="64">
        <f t="shared" ref="E7:E12" si="0">SUM(F7-1/4)</f>
        <v>10.75</v>
      </c>
      <c r="F7" s="65">
        <v>11</v>
      </c>
      <c r="G7" s="66">
        <f t="shared" ref="G7:G12" si="1">SUM(F7+0.25)</f>
        <v>11.25</v>
      </c>
      <c r="H7" s="66">
        <f t="shared" ref="H7:H12" si="2">SUM(G7+0.25)</f>
        <v>11.5</v>
      </c>
    </row>
    <row r="8" s="2" customFormat="1" ht="25" customHeight="1" spans="1:8">
      <c r="A8" s="29" t="s">
        <v>21</v>
      </c>
      <c r="B8" s="29"/>
      <c r="C8" s="30" t="s">
        <v>64</v>
      </c>
      <c r="D8" s="31">
        <v>44930</v>
      </c>
      <c r="E8" s="64">
        <f>SUM(F8-1/8)</f>
        <v>6.125</v>
      </c>
      <c r="F8" s="65">
        <v>6.25</v>
      </c>
      <c r="G8" s="66">
        <f>SUM(F8+0.125)</f>
        <v>6.375</v>
      </c>
      <c r="H8" s="66">
        <f>SUM(G8+0.125)</f>
        <v>6.5</v>
      </c>
    </row>
    <row r="9" s="2" customFormat="1" ht="25" customHeight="1" spans="1:8">
      <c r="A9" s="29" t="s">
        <v>23</v>
      </c>
      <c r="B9" s="29"/>
      <c r="C9" s="30" t="s">
        <v>65</v>
      </c>
      <c r="D9" s="31">
        <v>44930</v>
      </c>
      <c r="E9" s="64">
        <f>SUM(F9-1/8)</f>
        <v>5.375</v>
      </c>
      <c r="F9" s="65">
        <v>5.5</v>
      </c>
      <c r="G9" s="66">
        <f>SUM(F9+0.125)</f>
        <v>5.625</v>
      </c>
      <c r="H9" s="66">
        <f>SUM(G9+0.125)</f>
        <v>5.75</v>
      </c>
    </row>
    <row r="10" s="2" customFormat="1" ht="25" customHeight="1" spans="1:8">
      <c r="A10" s="33" t="s">
        <v>25</v>
      </c>
      <c r="B10" s="33"/>
      <c r="C10" s="30" t="s">
        <v>66</v>
      </c>
      <c r="D10" s="34">
        <v>44928</v>
      </c>
      <c r="E10" s="64">
        <f t="shared" si="0"/>
        <v>44.25</v>
      </c>
      <c r="F10" s="65">
        <v>44.5</v>
      </c>
      <c r="G10" s="66">
        <f t="shared" si="1"/>
        <v>44.75</v>
      </c>
      <c r="H10" s="66">
        <f t="shared" si="2"/>
        <v>45</v>
      </c>
    </row>
    <row r="11" s="2" customFormat="1" ht="25" customHeight="1" spans="1:8">
      <c r="A11" s="35" t="s">
        <v>27</v>
      </c>
      <c r="B11" s="35"/>
      <c r="C11" s="30" t="s">
        <v>67</v>
      </c>
      <c r="D11" s="34">
        <v>44928</v>
      </c>
      <c r="E11" s="64">
        <f t="shared" si="0"/>
        <v>44.5</v>
      </c>
      <c r="F11" s="65">
        <v>44.75</v>
      </c>
      <c r="G11" s="66">
        <f t="shared" si="1"/>
        <v>45</v>
      </c>
      <c r="H11" s="66">
        <f t="shared" si="2"/>
        <v>45.25</v>
      </c>
    </row>
    <row r="12" s="2" customFormat="1" ht="25" customHeight="1" spans="1:8">
      <c r="A12" s="36" t="s">
        <v>68</v>
      </c>
      <c r="B12" s="36"/>
      <c r="C12" s="30" t="s">
        <v>69</v>
      </c>
      <c r="D12" s="34">
        <v>44928</v>
      </c>
      <c r="E12" s="64">
        <f t="shared" si="0"/>
        <v>44.75</v>
      </c>
      <c r="F12" s="65">
        <v>45</v>
      </c>
      <c r="G12" s="66">
        <f t="shared" si="1"/>
        <v>45.25</v>
      </c>
      <c r="H12" s="66">
        <f t="shared" si="2"/>
        <v>45.5</v>
      </c>
    </row>
    <row r="13" s="2" customFormat="1" ht="25" customHeight="1" spans="1:8">
      <c r="A13" s="36" t="s">
        <v>55</v>
      </c>
      <c r="B13" s="36"/>
      <c r="C13" s="30" t="s">
        <v>70</v>
      </c>
      <c r="D13" s="37">
        <v>0.125</v>
      </c>
      <c r="E13" s="64">
        <f>SUM(F13-0)</f>
        <v>1</v>
      </c>
      <c r="F13" s="65">
        <v>1</v>
      </c>
      <c r="G13" s="67">
        <f>SUM(F13+0)</f>
        <v>1</v>
      </c>
      <c r="H13" s="67">
        <f>SUM(G13+0)</f>
        <v>1</v>
      </c>
    </row>
    <row r="14" s="2" customFormat="1" ht="25" customHeight="1" spans="1:8">
      <c r="A14" s="38" t="s">
        <v>31</v>
      </c>
      <c r="B14" s="39"/>
      <c r="C14" s="40"/>
      <c r="D14" s="41"/>
      <c r="E14" s="68"/>
      <c r="F14" s="69"/>
      <c r="G14" s="41"/>
      <c r="H14" s="68"/>
    </row>
    <row r="15" s="2" customFormat="1" ht="25" customHeight="1" spans="1:8">
      <c r="A15" s="36" t="s">
        <v>71</v>
      </c>
      <c r="B15" s="36"/>
      <c r="C15" s="45" t="s">
        <v>72</v>
      </c>
      <c r="D15" s="31">
        <v>44930</v>
      </c>
      <c r="E15" s="64">
        <f>SUM(F15-5/8)</f>
        <v>15.125</v>
      </c>
      <c r="F15" s="70">
        <v>15.75</v>
      </c>
      <c r="G15" s="71">
        <f>SUM(F15+0.625)</f>
        <v>16.375</v>
      </c>
      <c r="H15" s="71">
        <f>SUM(G15+0.625)</f>
        <v>17</v>
      </c>
    </row>
    <row r="16" s="2" customFormat="1" ht="25" customHeight="1" spans="1:8">
      <c r="A16" s="36" t="s">
        <v>73</v>
      </c>
      <c r="B16" s="36"/>
      <c r="C16" s="45" t="s">
        <v>74</v>
      </c>
      <c r="D16" s="31">
        <v>44930</v>
      </c>
      <c r="E16" s="72">
        <f>F16-1/4</f>
        <v>5.375</v>
      </c>
      <c r="F16" s="70">
        <v>5.625</v>
      </c>
      <c r="G16" s="73">
        <f>F16+3/8</f>
        <v>6</v>
      </c>
      <c r="H16" s="74">
        <f>G16+3/8</f>
        <v>6.375</v>
      </c>
    </row>
    <row r="17" s="2" customFormat="1" ht="25" customHeight="1" spans="1:8">
      <c r="A17" s="36" t="s">
        <v>36</v>
      </c>
      <c r="B17" s="36"/>
      <c r="C17" s="46" t="s">
        <v>75</v>
      </c>
      <c r="D17" s="31">
        <v>44930</v>
      </c>
      <c r="E17" s="64">
        <f>SUM(F17-5/8)</f>
        <v>9.25</v>
      </c>
      <c r="F17" s="70">
        <v>9.875</v>
      </c>
      <c r="G17" s="71">
        <f>SUM(F17+0.625)</f>
        <v>10.5</v>
      </c>
      <c r="H17" s="71">
        <f>SUM(G17+0.625)</f>
        <v>11.125</v>
      </c>
    </row>
    <row r="18" s="2" customFormat="1" ht="25" customHeight="1" spans="1:8">
      <c r="A18" s="36" t="s">
        <v>38</v>
      </c>
      <c r="B18" s="36"/>
      <c r="C18" s="46" t="s">
        <v>76</v>
      </c>
      <c r="D18" s="34">
        <v>44928</v>
      </c>
      <c r="E18" s="75">
        <f t="shared" ref="E18:E22" si="3">SUM(F18-2)</f>
        <v>42</v>
      </c>
      <c r="F18" s="65">
        <v>44</v>
      </c>
      <c r="G18" s="76">
        <f t="shared" ref="G18:G22" si="4">SUM(F18+2.5)</f>
        <v>46.5</v>
      </c>
      <c r="H18" s="76">
        <f t="shared" ref="H18:H22" si="5">SUM(G18+2.5)</f>
        <v>49</v>
      </c>
    </row>
    <row r="19" s="2" customFormat="1" ht="25" customHeight="1" spans="1:8">
      <c r="A19" s="36" t="s">
        <v>77</v>
      </c>
      <c r="B19" s="36"/>
      <c r="C19" s="46" t="s">
        <v>78</v>
      </c>
      <c r="D19" s="34">
        <v>44928</v>
      </c>
      <c r="E19" s="75">
        <f t="shared" si="3"/>
        <v>38.5</v>
      </c>
      <c r="F19" s="65">
        <v>40.5</v>
      </c>
      <c r="G19" s="76">
        <f t="shared" si="4"/>
        <v>43</v>
      </c>
      <c r="H19" s="76">
        <f t="shared" si="5"/>
        <v>45.5</v>
      </c>
    </row>
    <row r="20" s="2" customFormat="1" ht="25" customHeight="1" spans="1:8">
      <c r="A20" s="36" t="s">
        <v>79</v>
      </c>
      <c r="B20" s="36"/>
      <c r="C20" s="46" t="s">
        <v>80</v>
      </c>
      <c r="D20" s="34">
        <v>44928</v>
      </c>
      <c r="E20" s="75">
        <f t="shared" si="3"/>
        <v>48.5</v>
      </c>
      <c r="F20" s="65">
        <v>50.5</v>
      </c>
      <c r="G20" s="76">
        <f t="shared" si="4"/>
        <v>53</v>
      </c>
      <c r="H20" s="76">
        <f t="shared" si="5"/>
        <v>55.5</v>
      </c>
    </row>
    <row r="21" s="2" customFormat="1" ht="25" customHeight="1" spans="1:8">
      <c r="A21" s="36" t="s">
        <v>81</v>
      </c>
      <c r="B21" s="36"/>
      <c r="C21" s="46" t="s">
        <v>82</v>
      </c>
      <c r="D21" s="34">
        <v>44928</v>
      </c>
      <c r="E21" s="75">
        <f t="shared" si="3"/>
        <v>78</v>
      </c>
      <c r="F21" s="65">
        <v>80</v>
      </c>
      <c r="G21" s="76">
        <f t="shared" si="4"/>
        <v>82.5</v>
      </c>
      <c r="H21" s="76">
        <f t="shared" si="5"/>
        <v>85</v>
      </c>
    </row>
    <row r="22" s="2" customFormat="1" ht="25" customHeight="1" spans="1:8">
      <c r="A22" s="36" t="s">
        <v>83</v>
      </c>
      <c r="B22" s="36"/>
      <c r="C22" s="47" t="s">
        <v>84</v>
      </c>
      <c r="D22" s="34">
        <v>44928</v>
      </c>
      <c r="E22" s="75">
        <f t="shared" si="3"/>
        <v>76.5</v>
      </c>
      <c r="F22" s="65">
        <v>78.5</v>
      </c>
      <c r="G22" s="76">
        <f t="shared" si="4"/>
        <v>81</v>
      </c>
      <c r="H22" s="76">
        <f t="shared" si="5"/>
        <v>83.5</v>
      </c>
    </row>
    <row r="23" s="2" customFormat="1" ht="25" customHeight="1" spans="1:8">
      <c r="A23" s="48" t="s">
        <v>48</v>
      </c>
      <c r="B23" s="48"/>
      <c r="C23" s="40"/>
      <c r="D23" s="41"/>
      <c r="E23" s="68"/>
      <c r="F23" s="69"/>
      <c r="G23" s="41"/>
      <c r="H23" s="68"/>
    </row>
    <row r="24" s="2" customFormat="1" ht="25" customHeight="1" spans="1:8">
      <c r="A24" s="36" t="s">
        <v>49</v>
      </c>
      <c r="B24" s="36"/>
      <c r="C24" s="49" t="s">
        <v>85</v>
      </c>
      <c r="D24" s="31">
        <v>44930</v>
      </c>
      <c r="E24" s="64">
        <f>SUM(F24-3/8)</f>
        <v>14.125</v>
      </c>
      <c r="F24" s="65">
        <v>14.5</v>
      </c>
      <c r="G24" s="76">
        <f>SUM(F24+3/8)</f>
        <v>14.875</v>
      </c>
      <c r="H24" s="76">
        <f>SUM(G24+3/8)</f>
        <v>15.25</v>
      </c>
    </row>
    <row r="25" s="2" customFormat="1" ht="25" customHeight="1" spans="1:8">
      <c r="A25" s="36" t="s">
        <v>51</v>
      </c>
      <c r="B25" s="36"/>
      <c r="C25" s="50" t="s">
        <v>86</v>
      </c>
      <c r="D25" s="37">
        <v>0.125</v>
      </c>
      <c r="E25" s="64">
        <f>SUM(F25-0)</f>
        <v>2.5</v>
      </c>
      <c r="F25" s="65">
        <v>2.5</v>
      </c>
      <c r="G25" s="67">
        <f>SUM(F25+0)</f>
        <v>2.5</v>
      </c>
      <c r="H25" s="67">
        <f t="shared" ref="H25:H27" si="6">SUM(G25+0)</f>
        <v>2.5</v>
      </c>
    </row>
    <row r="26" s="2" customFormat="1" ht="25" customHeight="1" spans="1:8">
      <c r="A26" s="36" t="s">
        <v>53</v>
      </c>
      <c r="B26" s="36"/>
      <c r="C26" s="49" t="s">
        <v>87</v>
      </c>
      <c r="D26" s="31">
        <v>44930</v>
      </c>
      <c r="E26" s="64">
        <f>SUM(F26-1/2)</f>
        <v>12</v>
      </c>
      <c r="F26" s="65">
        <v>12.5</v>
      </c>
      <c r="G26" s="76">
        <f>SUM(F26+0.5)</f>
        <v>13</v>
      </c>
      <c r="H26" s="77">
        <f t="shared" si="6"/>
        <v>13</v>
      </c>
    </row>
    <row r="27" s="2" customFormat="1" ht="25" customHeight="1" spans="1:8">
      <c r="A27" s="51" t="s">
        <v>88</v>
      </c>
      <c r="B27" s="52"/>
      <c r="C27" s="49" t="s">
        <v>89</v>
      </c>
      <c r="D27" s="37">
        <v>0.125</v>
      </c>
      <c r="E27" s="64">
        <f>SUM(F27-0)</f>
        <v>0.125</v>
      </c>
      <c r="F27" s="65">
        <v>0.125</v>
      </c>
      <c r="G27" s="67">
        <f>SUM(F27+0)</f>
        <v>0.125</v>
      </c>
      <c r="H27" s="67">
        <f t="shared" si="6"/>
        <v>0.125</v>
      </c>
    </row>
  </sheetData>
  <mergeCells count="34">
    <mergeCell ref="A1:H1"/>
    <mergeCell ref="C2:D2"/>
    <mergeCell ref="C3:D3"/>
    <mergeCell ref="C4:D4"/>
    <mergeCell ref="A7:B7"/>
    <mergeCell ref="A8:B8"/>
    <mergeCell ref="A9:B9"/>
    <mergeCell ref="A10:B10"/>
    <mergeCell ref="A11:B11"/>
    <mergeCell ref="A12:B12"/>
    <mergeCell ref="A13:B13"/>
    <mergeCell ref="C14:E14"/>
    <mergeCell ref="F14:H14"/>
    <mergeCell ref="A15:B15"/>
    <mergeCell ref="A16:B16"/>
    <mergeCell ref="A17:B17"/>
    <mergeCell ref="A18:B18"/>
    <mergeCell ref="A19:B19"/>
    <mergeCell ref="A20:B20"/>
    <mergeCell ref="A21:B21"/>
    <mergeCell ref="A22:B22"/>
    <mergeCell ref="C23:E23"/>
    <mergeCell ref="F23:H23"/>
    <mergeCell ref="A24:B24"/>
    <mergeCell ref="A25:B25"/>
    <mergeCell ref="A26:B26"/>
    <mergeCell ref="A27:B27"/>
    <mergeCell ref="D5:D6"/>
    <mergeCell ref="E5:E6"/>
    <mergeCell ref="F5:F6"/>
    <mergeCell ref="G5:G6"/>
    <mergeCell ref="H5:H6"/>
    <mergeCell ref="F2:H4"/>
    <mergeCell ref="A5:C6"/>
  </mergeCells>
  <conditionalFormatting sqref="G16:H16">
    <cfRule type="notContainsBlanks" dxfId="0" priority="2">
      <formula>LEN(TRIM(G16))&gt;0</formula>
    </cfRule>
  </conditionalFormatting>
  <conditionalFormatting sqref="H26">
    <cfRule type="notContainsBlanks" dxfId="0" priority="1">
      <formula>LEN(TRIM(H26))&gt;0</formula>
    </cfRule>
  </conditionalFormatting>
  <pageMargins left="0.751388888888889" right="0.751388888888889" top="0.60625" bottom="0.60625" header="0.5" footer="0.5"/>
  <pageSetup paperSize="9" scale="79" orientation="landscape" horizontalDpi="600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7"/>
  <sheetViews>
    <sheetView tabSelected="1" view="pageBreakPreview" zoomScaleNormal="100" topLeftCell="A9" workbookViewId="0">
      <selection activeCell="J25" sqref="J25"/>
    </sheetView>
  </sheetViews>
  <sheetFormatPr defaultColWidth="8.83185840707965" defaultRowHeight="17.6"/>
  <cols>
    <col min="1" max="1" width="7.73451327433628" style="2" customWidth="1"/>
    <col min="2" max="2" width="38.4070796460177" style="2" customWidth="1"/>
    <col min="3" max="3" width="31.7610619469027" style="3" customWidth="1"/>
    <col min="4" max="4" width="7.50442477876106" style="2" customWidth="1"/>
    <col min="5" max="5" width="11.353982300885" style="4" customWidth="1"/>
    <col min="6" max="6" width="12.5575221238938" style="4" customWidth="1"/>
    <col min="7" max="8" width="11.716814159292" style="4" customWidth="1"/>
    <col min="9" max="16384" width="8.83185840707965" style="2"/>
  </cols>
  <sheetData>
    <row r="1" s="1" customFormat="1" ht="30" customHeight="1" spans="1:17">
      <c r="A1" s="5"/>
      <c r="B1" s="6"/>
      <c r="C1" s="7"/>
      <c r="D1" s="6"/>
      <c r="E1" s="8"/>
      <c r="F1" s="8"/>
      <c r="G1" s="8"/>
      <c r="H1" s="8"/>
      <c r="I1" s="53"/>
      <c r="J1" s="53"/>
      <c r="K1" s="53"/>
      <c r="L1" s="53"/>
      <c r="M1" s="53"/>
      <c r="N1" s="53"/>
      <c r="O1" s="53"/>
      <c r="P1" s="53"/>
      <c r="Q1" s="53"/>
    </row>
    <row r="2" s="2" customFormat="1" ht="18" spans="1:8">
      <c r="A2" s="9" t="s">
        <v>0</v>
      </c>
      <c r="B2" s="10" t="s">
        <v>1</v>
      </c>
      <c r="C2" s="11" t="s">
        <v>2</v>
      </c>
      <c r="D2" s="6"/>
      <c r="E2" s="8" t="s">
        <v>57</v>
      </c>
      <c r="F2" s="12"/>
      <c r="G2" s="12"/>
      <c r="H2" s="8"/>
    </row>
    <row r="3" s="2" customFormat="1" ht="18" spans="1:8">
      <c r="A3" s="9" t="s">
        <v>4</v>
      </c>
      <c r="B3" s="13" t="str">
        <f>'[2]Style Summary Cover Page'!B4</f>
        <v>FALL 24</v>
      </c>
      <c r="C3" s="11" t="s">
        <v>5</v>
      </c>
      <c r="D3" s="6"/>
      <c r="E3" s="8" t="s">
        <v>6</v>
      </c>
      <c r="F3" s="8"/>
      <c r="G3" s="8"/>
      <c r="H3" s="14"/>
    </row>
    <row r="4" s="2" customFormat="1" ht="18" spans="1:8">
      <c r="A4" s="9" t="s">
        <v>7</v>
      </c>
      <c r="B4" s="13" t="str">
        <f>'[2]Style Summary Cover Page'!B5</f>
        <v>FALL 24</v>
      </c>
      <c r="C4" s="11" t="s">
        <v>8</v>
      </c>
      <c r="D4" s="6"/>
      <c r="E4" s="8" t="s">
        <v>58</v>
      </c>
      <c r="F4" s="8"/>
      <c r="G4" s="8"/>
      <c r="H4" s="8"/>
    </row>
    <row r="5" s="2" customFormat="1" ht="12.75" spans="1:8">
      <c r="A5" s="15" t="s">
        <v>10</v>
      </c>
      <c r="B5" s="16"/>
      <c r="C5" s="17"/>
      <c r="D5" s="18" t="s">
        <v>11</v>
      </c>
      <c r="E5" s="19" t="s">
        <v>59</v>
      </c>
      <c r="F5" s="20" t="s">
        <v>58</v>
      </c>
      <c r="G5" s="21" t="s">
        <v>60</v>
      </c>
      <c r="H5" s="19" t="s">
        <v>61</v>
      </c>
    </row>
    <row r="6" s="2" customFormat="1" ht="13.25" customHeight="1" spans="1:8">
      <c r="A6" s="22"/>
      <c r="B6" s="23"/>
      <c r="C6" s="24"/>
      <c r="D6" s="25"/>
      <c r="E6" s="26"/>
      <c r="F6" s="27"/>
      <c r="G6" s="28"/>
      <c r="H6" s="26"/>
    </row>
    <row r="7" s="2" customFormat="1" ht="25" customHeight="1" spans="1:8">
      <c r="A7" s="29" t="s">
        <v>62</v>
      </c>
      <c r="B7" s="29"/>
      <c r="C7" s="30" t="s">
        <v>63</v>
      </c>
      <c r="D7" s="31">
        <v>44930</v>
      </c>
      <c r="E7" s="32">
        <f>'1X-3X'!E7*2.54</f>
        <v>27.305</v>
      </c>
      <c r="F7" s="32">
        <f>'1X-3X'!F7*2.54</f>
        <v>27.94</v>
      </c>
      <c r="G7" s="32">
        <f>'1X-3X'!G7*2.54</f>
        <v>28.575</v>
      </c>
      <c r="H7" s="32">
        <f>'1X-3X'!H7*2.54</f>
        <v>29.21</v>
      </c>
    </row>
    <row r="8" s="2" customFormat="1" ht="25" customHeight="1" spans="1:8">
      <c r="A8" s="29" t="s">
        <v>21</v>
      </c>
      <c r="B8" s="29"/>
      <c r="C8" s="30" t="s">
        <v>64</v>
      </c>
      <c r="D8" s="31">
        <v>44930</v>
      </c>
      <c r="E8" s="32">
        <f>'1X-3X'!E8*2.54</f>
        <v>15.5575</v>
      </c>
      <c r="F8" s="32">
        <f>'1X-3X'!F8*2.54</f>
        <v>15.875</v>
      </c>
      <c r="G8" s="32">
        <f>'1X-3X'!G8*2.54</f>
        <v>16.1925</v>
      </c>
      <c r="H8" s="32">
        <f>'1X-3X'!H8*2.54</f>
        <v>16.51</v>
      </c>
    </row>
    <row r="9" s="2" customFormat="1" ht="25" customHeight="1" spans="1:8">
      <c r="A9" s="29" t="s">
        <v>23</v>
      </c>
      <c r="B9" s="29"/>
      <c r="C9" s="30" t="s">
        <v>65</v>
      </c>
      <c r="D9" s="31">
        <v>44930</v>
      </c>
      <c r="E9" s="32">
        <f>'1X-3X'!E9*2.54</f>
        <v>13.6525</v>
      </c>
      <c r="F9" s="32">
        <f>'1X-3X'!F9*2.54</f>
        <v>13.97</v>
      </c>
      <c r="G9" s="32">
        <f>'1X-3X'!G9*2.54</f>
        <v>14.2875</v>
      </c>
      <c r="H9" s="32">
        <f>'1X-3X'!H9*2.54</f>
        <v>14.605</v>
      </c>
    </row>
    <row r="10" s="2" customFormat="1" ht="25" customHeight="1" spans="1:8">
      <c r="A10" s="33" t="s">
        <v>25</v>
      </c>
      <c r="B10" s="33"/>
      <c r="C10" s="30" t="s">
        <v>66</v>
      </c>
      <c r="D10" s="34">
        <v>44928</v>
      </c>
      <c r="E10" s="32">
        <f>'1X-3X'!E10*2.54</f>
        <v>112.395</v>
      </c>
      <c r="F10" s="32">
        <f>'1X-3X'!F10*2.54</f>
        <v>113.03</v>
      </c>
      <c r="G10" s="32">
        <f>'1X-3X'!G10*2.54</f>
        <v>113.665</v>
      </c>
      <c r="H10" s="32">
        <f>'1X-3X'!H10*2.54</f>
        <v>114.3</v>
      </c>
    </row>
    <row r="11" s="2" customFormat="1" ht="25" customHeight="1" spans="1:8">
      <c r="A11" s="35" t="s">
        <v>27</v>
      </c>
      <c r="B11" s="35"/>
      <c r="C11" s="30" t="s">
        <v>67</v>
      </c>
      <c r="D11" s="34">
        <v>44928</v>
      </c>
      <c r="E11" s="32">
        <f>'1X-3X'!E11*2.54</f>
        <v>113.03</v>
      </c>
      <c r="F11" s="32">
        <f>'1X-3X'!F11*2.54</f>
        <v>113.665</v>
      </c>
      <c r="G11" s="32">
        <f>'1X-3X'!G11*2.54</f>
        <v>114.3</v>
      </c>
      <c r="H11" s="32">
        <f>'1X-3X'!H11*2.54</f>
        <v>114.935</v>
      </c>
    </row>
    <row r="12" s="2" customFormat="1" ht="25" customHeight="1" spans="1:8">
      <c r="A12" s="36" t="s">
        <v>68</v>
      </c>
      <c r="B12" s="36"/>
      <c r="C12" s="30" t="s">
        <v>69</v>
      </c>
      <c r="D12" s="34">
        <v>44928</v>
      </c>
      <c r="E12" s="32">
        <f>'1X-3X'!E12*2.54</f>
        <v>113.665</v>
      </c>
      <c r="F12" s="32">
        <f>'1X-3X'!F12*2.54</f>
        <v>114.3</v>
      </c>
      <c r="G12" s="32">
        <f>'1X-3X'!G12*2.54</f>
        <v>114.935</v>
      </c>
      <c r="H12" s="32">
        <f>'1X-3X'!H12*2.54</f>
        <v>115.57</v>
      </c>
    </row>
    <row r="13" s="2" customFormat="1" ht="25" customHeight="1" spans="1:8">
      <c r="A13" s="36" t="s">
        <v>55</v>
      </c>
      <c r="B13" s="36"/>
      <c r="C13" s="30" t="s">
        <v>70</v>
      </c>
      <c r="D13" s="37">
        <v>0.125</v>
      </c>
      <c r="E13" s="32">
        <f>'1X-3X'!E13*2.54</f>
        <v>2.54</v>
      </c>
      <c r="F13" s="32">
        <f>'1X-3X'!F13*2.54</f>
        <v>2.54</v>
      </c>
      <c r="G13" s="32">
        <f>'1X-3X'!G13*2.54</f>
        <v>2.54</v>
      </c>
      <c r="H13" s="32">
        <f>'1X-3X'!H13*2.54</f>
        <v>2.54</v>
      </c>
    </row>
    <row r="14" s="2" customFormat="1" ht="25" customHeight="1" spans="1:8">
      <c r="A14" s="38" t="s">
        <v>31</v>
      </c>
      <c r="B14" s="39"/>
      <c r="C14" s="40"/>
      <c r="D14" s="41"/>
      <c r="E14" s="42"/>
      <c r="F14" s="43"/>
      <c r="G14" s="44"/>
      <c r="H14" s="42"/>
    </row>
    <row r="15" s="2" customFormat="1" ht="25" customHeight="1" spans="1:8">
      <c r="A15" s="36" t="s">
        <v>71</v>
      </c>
      <c r="B15" s="36"/>
      <c r="C15" s="45" t="s">
        <v>72</v>
      </c>
      <c r="D15" s="31">
        <v>44930</v>
      </c>
      <c r="E15" s="32">
        <f>'1X-3X'!E15*2.54</f>
        <v>38.4175</v>
      </c>
      <c r="F15" s="32">
        <f>'1X-3X'!F15*2.54</f>
        <v>40.005</v>
      </c>
      <c r="G15" s="32">
        <f>'1X-3X'!G15*2.54</f>
        <v>41.5925</v>
      </c>
      <c r="H15" s="32">
        <f>'1X-3X'!H15*2.54</f>
        <v>43.18</v>
      </c>
    </row>
    <row r="16" s="2" customFormat="1" ht="25" customHeight="1" spans="1:8">
      <c r="A16" s="36" t="s">
        <v>73</v>
      </c>
      <c r="B16" s="36"/>
      <c r="C16" s="45" t="s">
        <v>74</v>
      </c>
      <c r="D16" s="31">
        <v>44930</v>
      </c>
      <c r="E16" s="32">
        <f>'1X-3X'!E16*2.54</f>
        <v>13.6525</v>
      </c>
      <c r="F16" s="32">
        <f>'1X-3X'!F16*2.54</f>
        <v>14.2875</v>
      </c>
      <c r="G16" s="32">
        <f>'1X-3X'!G16*2.54</f>
        <v>15.24</v>
      </c>
      <c r="H16" s="32">
        <f>'1X-3X'!H16*2.54</f>
        <v>16.1925</v>
      </c>
    </row>
    <row r="17" s="2" customFormat="1" ht="25" customHeight="1" spans="1:8">
      <c r="A17" s="36" t="s">
        <v>36</v>
      </c>
      <c r="B17" s="36"/>
      <c r="C17" s="46" t="s">
        <v>75</v>
      </c>
      <c r="D17" s="31">
        <v>44930</v>
      </c>
      <c r="E17" s="32">
        <f>'1X-3X'!E17*2.54</f>
        <v>23.495</v>
      </c>
      <c r="F17" s="32">
        <f>'1X-3X'!F17*2.54</f>
        <v>25.0825</v>
      </c>
      <c r="G17" s="32">
        <f>'1X-3X'!G17*2.54</f>
        <v>26.67</v>
      </c>
      <c r="H17" s="32">
        <f>'1X-3X'!H17*2.54</f>
        <v>28.2575</v>
      </c>
    </row>
    <row r="18" s="2" customFormat="1" ht="25" customHeight="1" spans="1:8">
      <c r="A18" s="36" t="s">
        <v>38</v>
      </c>
      <c r="B18" s="36"/>
      <c r="C18" s="46" t="s">
        <v>76</v>
      </c>
      <c r="D18" s="34">
        <v>44928</v>
      </c>
      <c r="E18" s="32">
        <f>'1X-3X'!E18*2.54</f>
        <v>106.68</v>
      </c>
      <c r="F18" s="32">
        <f>'1X-3X'!F18*2.54</f>
        <v>111.76</v>
      </c>
      <c r="G18" s="32">
        <f>'1X-3X'!G18*2.54</f>
        <v>118.11</v>
      </c>
      <c r="H18" s="32">
        <f>'1X-3X'!H18*2.54</f>
        <v>124.46</v>
      </c>
    </row>
    <row r="19" s="2" customFormat="1" ht="25" customHeight="1" spans="1:8">
      <c r="A19" s="36" t="s">
        <v>77</v>
      </c>
      <c r="B19" s="36"/>
      <c r="C19" s="46" t="s">
        <v>78</v>
      </c>
      <c r="D19" s="34">
        <v>44928</v>
      </c>
      <c r="E19" s="32">
        <f>'1X-3X'!E19*2.54</f>
        <v>97.79</v>
      </c>
      <c r="F19" s="32">
        <f>'1X-3X'!F19*2.54</f>
        <v>102.87</v>
      </c>
      <c r="G19" s="32">
        <f>'1X-3X'!G19*2.54</f>
        <v>109.22</v>
      </c>
      <c r="H19" s="32">
        <f>'1X-3X'!H19*2.54</f>
        <v>115.57</v>
      </c>
    </row>
    <row r="20" s="2" customFormat="1" ht="25" customHeight="1" spans="1:8">
      <c r="A20" s="36" t="s">
        <v>79</v>
      </c>
      <c r="B20" s="36"/>
      <c r="C20" s="46" t="s">
        <v>80</v>
      </c>
      <c r="D20" s="34">
        <v>44928</v>
      </c>
      <c r="E20" s="32">
        <f>'1X-3X'!E20*2.54</f>
        <v>123.19</v>
      </c>
      <c r="F20" s="32">
        <f>'1X-3X'!F20*2.54</f>
        <v>128.27</v>
      </c>
      <c r="G20" s="32">
        <f>'1X-3X'!G20*2.54</f>
        <v>134.62</v>
      </c>
      <c r="H20" s="32">
        <f>'1X-3X'!H20*2.54</f>
        <v>140.97</v>
      </c>
    </row>
    <row r="21" s="2" customFormat="1" ht="25" customHeight="1" spans="1:8">
      <c r="A21" s="36" t="s">
        <v>81</v>
      </c>
      <c r="B21" s="36"/>
      <c r="C21" s="46" t="s">
        <v>82</v>
      </c>
      <c r="D21" s="34">
        <v>44928</v>
      </c>
      <c r="E21" s="32">
        <f>'1X-3X'!E21*2.54</f>
        <v>198.12</v>
      </c>
      <c r="F21" s="32">
        <f>'1X-3X'!F21*2.54</f>
        <v>203.2</v>
      </c>
      <c r="G21" s="32">
        <f>'1X-3X'!G21*2.54</f>
        <v>209.55</v>
      </c>
      <c r="H21" s="32">
        <f>'1X-3X'!H21*2.54</f>
        <v>215.9</v>
      </c>
    </row>
    <row r="22" s="2" customFormat="1" ht="25" customHeight="1" spans="1:8">
      <c r="A22" s="36" t="s">
        <v>83</v>
      </c>
      <c r="B22" s="36"/>
      <c r="C22" s="47" t="s">
        <v>84</v>
      </c>
      <c r="D22" s="34">
        <v>44928</v>
      </c>
      <c r="E22" s="32">
        <f>'1X-3X'!E22*2.54</f>
        <v>194.31</v>
      </c>
      <c r="F22" s="32">
        <f>'1X-3X'!F22*2.54</f>
        <v>199.39</v>
      </c>
      <c r="G22" s="32">
        <f>'1X-3X'!G22*2.54</f>
        <v>205.74</v>
      </c>
      <c r="H22" s="32">
        <f>'1X-3X'!H22*2.54</f>
        <v>212.09</v>
      </c>
    </row>
    <row r="23" s="2" customFormat="1" ht="25" customHeight="1" spans="1:8">
      <c r="A23" s="48" t="s">
        <v>48</v>
      </c>
      <c r="B23" s="48"/>
      <c r="C23" s="40"/>
      <c r="D23" s="41"/>
      <c r="E23" s="42"/>
      <c r="F23" s="43"/>
      <c r="G23" s="44"/>
      <c r="H23" s="42"/>
    </row>
    <row r="24" s="2" customFormat="1" ht="25" customHeight="1" spans="1:8">
      <c r="A24" s="36" t="s">
        <v>49</v>
      </c>
      <c r="B24" s="36"/>
      <c r="C24" s="49" t="s">
        <v>85</v>
      </c>
      <c r="D24" s="31">
        <v>44930</v>
      </c>
      <c r="E24" s="32">
        <f>'1X-3X'!E24*2.54</f>
        <v>35.8775</v>
      </c>
      <c r="F24" s="32">
        <f>'1X-3X'!F24*2.54</f>
        <v>36.83</v>
      </c>
      <c r="G24" s="32">
        <f>'1X-3X'!G24*2.54</f>
        <v>37.7825</v>
      </c>
      <c r="H24" s="32">
        <f>'1X-3X'!H24*2.54</f>
        <v>38.735</v>
      </c>
    </row>
    <row r="25" s="2" customFormat="1" ht="25" customHeight="1" spans="1:8">
      <c r="A25" s="36" t="s">
        <v>51</v>
      </c>
      <c r="B25" s="36"/>
      <c r="C25" s="50" t="s">
        <v>86</v>
      </c>
      <c r="D25" s="37">
        <v>0.125</v>
      </c>
      <c r="E25" s="32">
        <f>'1X-3X'!E25*2.54</f>
        <v>6.35</v>
      </c>
      <c r="F25" s="32">
        <f>'1X-3X'!F25*2.54</f>
        <v>6.35</v>
      </c>
      <c r="G25" s="32">
        <f>'1X-3X'!G25*2.54</f>
        <v>6.35</v>
      </c>
      <c r="H25" s="32">
        <f>'1X-3X'!H25*2.54</f>
        <v>6.35</v>
      </c>
    </row>
    <row r="26" s="2" customFormat="1" ht="25" customHeight="1" spans="1:8">
      <c r="A26" s="36" t="s">
        <v>53</v>
      </c>
      <c r="B26" s="36"/>
      <c r="C26" s="49" t="s">
        <v>87</v>
      </c>
      <c r="D26" s="31">
        <v>44930</v>
      </c>
      <c r="E26" s="32">
        <f>'1X-3X'!E26*2.54</f>
        <v>30.48</v>
      </c>
      <c r="F26" s="32">
        <f>'1X-3X'!F26*2.54</f>
        <v>31.75</v>
      </c>
      <c r="G26" s="32">
        <f>'1X-3X'!G26*2.54</f>
        <v>33.02</v>
      </c>
      <c r="H26" s="32">
        <f>'1X-3X'!H26*2.54</f>
        <v>33.02</v>
      </c>
    </row>
    <row r="27" s="2" customFormat="1" ht="25" customHeight="1" spans="1:8">
      <c r="A27" s="51" t="s">
        <v>88</v>
      </c>
      <c r="B27" s="52"/>
      <c r="C27" s="49" t="s">
        <v>89</v>
      </c>
      <c r="D27" s="37">
        <v>0.125</v>
      </c>
      <c r="E27" s="32">
        <f>'1X-3X'!E27*2.54</f>
        <v>0.3175</v>
      </c>
      <c r="F27" s="32">
        <f>'1X-3X'!F27*2.54</f>
        <v>0.3175</v>
      </c>
      <c r="G27" s="32">
        <f>'1X-3X'!G27*2.54</f>
        <v>0.3175</v>
      </c>
      <c r="H27" s="32">
        <f>'1X-3X'!H27*2.54</f>
        <v>0.3175</v>
      </c>
    </row>
  </sheetData>
  <mergeCells count="34">
    <mergeCell ref="A1:H1"/>
    <mergeCell ref="C2:D2"/>
    <mergeCell ref="C3:D3"/>
    <mergeCell ref="C4:D4"/>
    <mergeCell ref="A7:B7"/>
    <mergeCell ref="A8:B8"/>
    <mergeCell ref="A9:B9"/>
    <mergeCell ref="A10:B10"/>
    <mergeCell ref="A11:B11"/>
    <mergeCell ref="A12:B12"/>
    <mergeCell ref="A13:B13"/>
    <mergeCell ref="C14:E14"/>
    <mergeCell ref="F14:H14"/>
    <mergeCell ref="A15:B15"/>
    <mergeCell ref="A16:B16"/>
    <mergeCell ref="A17:B17"/>
    <mergeCell ref="A18:B18"/>
    <mergeCell ref="A19:B19"/>
    <mergeCell ref="A20:B20"/>
    <mergeCell ref="A21:B21"/>
    <mergeCell ref="A22:B22"/>
    <mergeCell ref="C23:E23"/>
    <mergeCell ref="F23:H23"/>
    <mergeCell ref="A24:B24"/>
    <mergeCell ref="A25:B25"/>
    <mergeCell ref="A26:B26"/>
    <mergeCell ref="A27:B27"/>
    <mergeCell ref="D5:D6"/>
    <mergeCell ref="E5:E6"/>
    <mergeCell ref="F5:F6"/>
    <mergeCell ref="G5:G6"/>
    <mergeCell ref="H5:H6"/>
    <mergeCell ref="F2:H4"/>
    <mergeCell ref="A5:C6"/>
  </mergeCells>
  <conditionalFormatting sqref="G16:H16">
    <cfRule type="notContainsBlanks" dxfId="0" priority="2">
      <formula>LEN(TRIM(G16))&gt;0</formula>
    </cfRule>
  </conditionalFormatting>
  <conditionalFormatting sqref="H26">
    <cfRule type="notContainsBlanks" dxfId="0" priority="1">
      <formula>LEN(TRIM(H26))&gt;0</formula>
    </cfRule>
  </conditionalFormatting>
  <pageMargins left="0.751388888888889" right="0.751388888888889" top="0.60625" bottom="0.60625" header="0.5" footer="0.5"/>
  <pageSetup paperSize="9" scale="7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2024-10-17T09:02:33Z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E2A84BB4696042778C55F24145C7EFEB_12</vt:lpwstr>
  </property>
</Properties>
</file>