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0605" activeTab="2"/>
  </bookViews>
  <sheets>
    <sheet name="XS-XXL" sheetId="1" r:id="rId1"/>
    <sheet name="XS-XXL (CM)" sheetId="4" r:id="rId2"/>
    <sheet name="1X-3X" sheetId="2" r:id="rId3"/>
    <sheet name="1X-3X (cm)" sheetId="5" r:id="rId4"/>
  </sheets>
  <externalReferences>
    <externalReference r:id="rId5"/>
    <externalReference r:id="rId6"/>
  </externalReferences>
  <definedNames>
    <definedName name="_xlnm.Print_Area" localSheetId="0">'XS-XXL'!$A$1:$M$27</definedName>
    <definedName name="_xlnm.Print_Area" localSheetId="1">'XS-XXL (CM)'!$A$1:$M$27</definedName>
    <definedName name="_xlnm.Print_Area" localSheetId="2">'1X-3X'!$A$1:$K$23</definedName>
    <definedName name="_xlnm.Print_Area" localSheetId="3">'1X-3X (cm)'!$A$1:$K$23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<sst xmlns="http://schemas.openxmlformats.org/spreadsheetml/2006/main" count="194" uniqueCount="85">
  <si>
    <t>GRADED SPEC PAGE</t>
  </si>
  <si>
    <t>STYLE NAME:</t>
  </si>
  <si>
    <t>DESIGNER:</t>
  </si>
  <si>
    <t>DATE CREATED:</t>
  </si>
  <si>
    <t>TP COMPLETED BY:</t>
  </si>
  <si>
    <t>SEASON:</t>
  </si>
  <si>
    <t>TECH DESIGNER:</t>
  </si>
  <si>
    <t>DELIVERY:</t>
  </si>
  <si>
    <t>VENDOR:</t>
  </si>
  <si>
    <t>SIZE RANGE:</t>
  </si>
  <si>
    <t>XS-XXL</t>
  </si>
  <si>
    <t>SAMPLE SIZE:</t>
  </si>
  <si>
    <t>POINT OF MEASURE
(ALL BODY WIDTH POMS ARE TOTAL CIRCUMFERENCE)</t>
  </si>
  <si>
    <t>TOL +/-</t>
  </si>
  <si>
    <t>XS</t>
  </si>
  <si>
    <t>S</t>
  </si>
  <si>
    <t>M</t>
  </si>
  <si>
    <t>L</t>
  </si>
  <si>
    <t>XL</t>
  </si>
  <si>
    <t>XXL</t>
  </si>
  <si>
    <t>COMMENTS</t>
  </si>
  <si>
    <t>SELF: FRONT DRESS LENGTH FROM CF NECKDROP TO HEM</t>
  </si>
  <si>
    <t>面布：前身长，从前领点到底边</t>
  </si>
  <si>
    <t>SELF: SIDE SKIRT LENGTH STRAIGHT FROM AH TO HEM EDGE AT SS</t>
  </si>
  <si>
    <t>面布：侧缝长，从腋下到底边直量</t>
  </si>
  <si>
    <t>SELF: BACK SKIRT LENGTH FROM TOP OF THE COWL TO HEM EDGE AT CB</t>
  </si>
  <si>
    <t xml:space="preserve">面布：后身长，从领顶边到底边 </t>
  </si>
  <si>
    <t>LINING LENGTH - SHORTER THAN SHELL</t>
  </si>
  <si>
    <t>里布比面布短</t>
  </si>
  <si>
    <t>TOP EDGE CIRC (FULL) - RELAXED BACK EXTENSION</t>
  </si>
  <si>
    <t>领边，沿缝总量，后领松量</t>
  </si>
  <si>
    <t>CHEST CIRCUMFERENCE AT A-PEX FROM CF TO CB ALONG NATURAL CURVES - RELAXED BACK EXTENSION</t>
  </si>
  <si>
    <t>胸围，胸点处沿前中到后中自然弧量</t>
  </si>
  <si>
    <t>WAIST WIDTH 8" DOWN FROM AH- STRAIGHT</t>
  </si>
  <si>
    <t>腰围，腋下直量8”处</t>
  </si>
  <si>
    <t>HIP WIDTH 15" DOWN FROM AH- STRAIGHT</t>
  </si>
  <si>
    <t>臀围，腋下直量15“处</t>
  </si>
  <si>
    <t>SWEEP, STRAIGHT</t>
  </si>
  <si>
    <t>面布摆围-直量</t>
  </si>
  <si>
    <t>FRT HEM SWEEP, SS TO SLIT</t>
  </si>
  <si>
    <t>前底摆围， 侧缝到开叉处</t>
  </si>
  <si>
    <t>BK HEM SWEEP, SS TO SLIT</t>
  </si>
  <si>
    <t>SWEEP, STRAIGHT (LINING)</t>
  </si>
  <si>
    <t>里布摆围-直量</t>
  </si>
  <si>
    <t>BACK COWL DEPTH - FOLDED EDGE TO SEAM</t>
  </si>
  <si>
    <t>后兜领的深度，由折边到缝</t>
  </si>
  <si>
    <t>BACK ELASTIC WIDTH (SEAM TO SEAM) - RELAXED</t>
  </si>
  <si>
    <t>后松紧带长度，缝到缝，松量</t>
  </si>
  <si>
    <t>BACK ELASTIC WIDTH (SEAM TO SEAM) - EXTENDED</t>
  </si>
  <si>
    <t>后松紧带长度，拉量</t>
  </si>
  <si>
    <t>BACK COWL PANEL WIDTH AT THE TOP EDGE (SS TO SS) - RELAXED</t>
  </si>
  <si>
    <t>顶边量后片长度-缝到缝-松量</t>
  </si>
  <si>
    <t>DETACHABLE SHOULDER STRAP LENGTH</t>
  </si>
  <si>
    <t>可拆卸肩带长度</t>
  </si>
  <si>
    <t>ADJUSTABLE RANGE LENGTH</t>
  </si>
  <si>
    <t>肩带调节量</t>
  </si>
  <si>
    <t>SLIT HEIGHT</t>
  </si>
  <si>
    <t>叉长</t>
  </si>
  <si>
    <t>SPEC PAGE</t>
  </si>
  <si>
    <t>STYLE #:</t>
  </si>
  <si>
    <t>LEAD DESIGNER:</t>
  </si>
  <si>
    <t>SAMPLE LEVEL</t>
  </si>
  <si>
    <t>2ND PP</t>
  </si>
  <si>
    <t>NEXT SAMPLE LEVEL</t>
  </si>
  <si>
    <t>TOP</t>
  </si>
  <si>
    <t>COLORWAY:</t>
  </si>
  <si>
    <t>POINT OF MEASURE
(TOTAL CIRCUMFERENCE)</t>
  </si>
  <si>
    <t>0X</t>
  </si>
  <si>
    <t>1X</t>
  </si>
  <si>
    <t>2X</t>
  </si>
  <si>
    <t>3X</t>
  </si>
  <si>
    <r>
      <rPr>
        <sz val="14"/>
        <color theme="1"/>
        <rFont val="宋体"/>
        <charset val="134"/>
      </rPr>
      <t>衣长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前中领滴到底摆</t>
    </r>
  </si>
  <si>
    <t>总领长</t>
  </si>
  <si>
    <r>
      <rPr>
        <sz val="14"/>
        <color theme="1"/>
        <rFont val="宋体"/>
        <charset val="134"/>
      </rPr>
      <t>前领长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侧缝到侧缝</t>
    </r>
  </si>
  <si>
    <r>
      <rPr>
        <sz val="14"/>
        <color theme="1"/>
        <rFont val="宋体"/>
        <charset val="134"/>
      </rPr>
      <t>后领长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侧缝到侧缝 松量</t>
    </r>
  </si>
  <si>
    <r>
      <rPr>
        <sz val="14"/>
        <color theme="1"/>
        <rFont val="宋体"/>
        <charset val="134"/>
      </rPr>
      <t>后领长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侧缝到侧缝 拉量</t>
    </r>
  </si>
  <si>
    <r>
      <rPr>
        <sz val="14"/>
        <color theme="1"/>
        <rFont val="宋体"/>
        <charset val="134"/>
      </rPr>
      <t>胸围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腋下</t>
    </r>
    <r>
      <rPr>
        <sz val="14"/>
        <color theme="1"/>
        <rFont val="Calibri"/>
        <charset val="134"/>
      </rPr>
      <t>1‘’</t>
    </r>
  </si>
  <si>
    <r>
      <rPr>
        <sz val="14"/>
        <color theme="1"/>
        <rFont val="宋体"/>
        <charset val="134"/>
      </rPr>
      <t>腰围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腋下</t>
    </r>
    <r>
      <rPr>
        <sz val="14"/>
        <color theme="1"/>
        <rFont val="Calibri"/>
        <charset val="134"/>
      </rPr>
      <t>6‘’</t>
    </r>
  </si>
  <si>
    <r>
      <rPr>
        <sz val="14"/>
        <color theme="1"/>
        <rFont val="宋体"/>
        <charset val="134"/>
      </rPr>
      <t>臀围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腋下</t>
    </r>
    <r>
      <rPr>
        <sz val="14"/>
        <color theme="1"/>
        <rFont val="Calibri"/>
        <charset val="134"/>
      </rPr>
      <t>15‘’</t>
    </r>
  </si>
  <si>
    <t>面布摆围弧量</t>
  </si>
  <si>
    <t>后裙摆宽侧缝到侧缝</t>
  </si>
  <si>
    <t>前裙摆宽侧缝到侧缝</t>
  </si>
  <si>
    <t>里布摆围弧量</t>
  </si>
  <si>
    <t>活动肩带长</t>
  </si>
  <si>
    <t>底摆宽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</si>
</sst>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?/??"/>
    <numFmt numFmtId="177" formatCode="0.00_ "/>
    <numFmt numFmtId="178" formatCode="#\ ?/?"/>
    <numFmt numFmtId="179" formatCode="mm/dd/yy"/>
    <numFmt numFmtId="180" formatCode="#\ ?/?;\-?/?;0"/>
  </numFmts>
  <fonts count="59">
    <font>
      <sz val="11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12"/>
      <color rgb="FF000000"/>
      <name val="Arial"/>
      <charset val="134"/>
    </font>
    <font>
      <sz val="12"/>
      <color rgb="FF000000"/>
      <name val="Arial"/>
      <charset val="134"/>
    </font>
    <font>
      <b/>
      <sz val="11"/>
      <color rgb="FF000000"/>
      <name val="宋体"/>
      <charset val="134"/>
      <scheme val="major"/>
    </font>
    <font>
      <b/>
      <sz val="14"/>
      <color rgb="FF000000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9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4"/>
      <name val="宋体"/>
      <charset val="134"/>
      <scheme val="minor"/>
    </font>
    <font>
      <sz val="9"/>
      <color rgb="FF7F7F7F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color theme="1"/>
      <name val="宋体"/>
      <charset val="134"/>
    </font>
    <font>
      <sz val="10"/>
      <color rgb="FFFF0000"/>
      <name val="宋体"/>
      <charset val="134"/>
      <scheme val="minor"/>
    </font>
    <font>
      <sz val="14"/>
      <name val="宋体"/>
      <charset val="134"/>
      <scheme val="major"/>
    </font>
    <font>
      <sz val="14"/>
      <name val="宋体"/>
      <charset val="134"/>
    </font>
    <font>
      <b/>
      <sz val="15"/>
      <color rgb="FF000000"/>
      <name val="宋体"/>
      <charset val="134"/>
      <scheme val="minor"/>
    </font>
    <font>
      <b/>
      <sz val="16"/>
      <color theme="1"/>
      <name val="Arial"/>
      <charset val="134"/>
    </font>
    <font>
      <b/>
      <sz val="14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rgb="FF000000"/>
      <name val="宋体"/>
      <charset val="134"/>
      <scheme val="minor"/>
    </font>
    <font>
      <b/>
      <sz val="7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4"/>
      <color rgb="FF000000"/>
      <name val="宋体"/>
      <charset val="134"/>
      <scheme val="minor"/>
    </font>
    <font>
      <sz val="14"/>
      <color rgb="FF000000"/>
      <name val="宋体"/>
      <charset val="134"/>
      <scheme val="major"/>
    </font>
    <font>
      <sz val="14"/>
      <color theme="1"/>
      <name val="宋体"/>
      <charset val="134"/>
      <scheme val="major"/>
    </font>
    <font>
      <sz val="12"/>
      <color theme="1"/>
      <name val="宋体"/>
      <charset val="134"/>
      <scheme val="major"/>
    </font>
    <font>
      <sz val="12"/>
      <color rgb="FF000000"/>
      <name val="宋体"/>
      <charset val="134"/>
      <scheme val="major"/>
    </font>
    <font>
      <b/>
      <sz val="12"/>
      <color rgb="FF000000"/>
      <name val="宋体"/>
      <charset val="134"/>
      <scheme val="major"/>
    </font>
    <font>
      <sz val="12"/>
      <name val="宋体"/>
      <charset val="134"/>
      <scheme val="major"/>
    </font>
    <font>
      <sz val="12"/>
      <color rgb="FFE7E6E6"/>
      <name val="宋体"/>
      <charset val="134"/>
      <scheme val="major"/>
    </font>
    <font>
      <b/>
      <sz val="12"/>
      <color theme="1"/>
      <name val="宋体"/>
      <charset val="134"/>
      <scheme val="major"/>
    </font>
    <font>
      <b/>
      <sz val="14"/>
      <color rgb="FF000000"/>
      <name val="宋体"/>
      <charset val="134"/>
      <scheme val="major"/>
    </font>
    <font>
      <b/>
      <sz val="14"/>
      <color rgb="FFFF0000"/>
      <name val="宋体"/>
      <charset val="134"/>
      <scheme val="major"/>
    </font>
    <font>
      <sz val="12"/>
      <color rgb="FF000000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2"/>
      <color theme="1"/>
      <name val="宋体"/>
      <charset val="134"/>
      <scheme val="minor"/>
    </font>
    <font>
      <b/>
      <sz val="14"/>
      <color theme="1"/>
      <name val="宋体"/>
      <charset val="134"/>
      <scheme val="major"/>
    </font>
    <font>
      <sz val="12"/>
      <color rgb="FF9C6500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4"/>
      <color theme="1"/>
      <name val="Calibri"/>
      <charset val="134"/>
    </font>
  </fonts>
  <fills count="44">
    <fill>
      <patternFill patternType="none"/>
    </fill>
    <fill>
      <patternFill patternType="gray125"/>
    </fill>
    <fill>
      <patternFill patternType="solid">
        <fgColor rgb="FFFFE3D6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E3D6"/>
        <bgColor rgb="FFFBE4D5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E7B7B2"/>
        <bgColor rgb="FFE7B7B2"/>
      </patternFill>
    </fill>
    <fill>
      <patternFill patternType="solid">
        <fgColor rgb="FFF2F2F2"/>
        <bgColor rgb="FFF2F2F2"/>
      </patternFill>
    </fill>
    <fill>
      <patternFill patternType="solid">
        <fgColor rgb="FFFFE3D6"/>
        <bgColor rgb="FFFFE3D6"/>
      </patternFill>
    </fill>
    <fill>
      <patternFill patternType="solid">
        <fgColor theme="0"/>
        <bgColor indexed="64"/>
      </patternFill>
    </fill>
    <fill>
      <patternFill patternType="solid">
        <fgColor rgb="FFFFFF9A"/>
        <bgColor rgb="FFFFFF9A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14" borderId="31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32" applyNumberFormat="0" applyFill="0" applyAlignment="0" applyProtection="0">
      <alignment vertical="center"/>
    </xf>
    <xf numFmtId="0" fontId="45" fillId="0" borderId="32" applyNumberFormat="0" applyFill="0" applyAlignment="0" applyProtection="0">
      <alignment vertical="center"/>
    </xf>
    <xf numFmtId="0" fontId="46" fillId="0" borderId="3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5" borderId="34" applyNumberFormat="0" applyAlignment="0" applyProtection="0">
      <alignment vertical="center"/>
    </xf>
    <xf numFmtId="0" fontId="48" fillId="16" borderId="35" applyNumberFormat="0" applyAlignment="0" applyProtection="0">
      <alignment vertical="center"/>
    </xf>
    <xf numFmtId="0" fontId="49" fillId="16" borderId="34" applyNumberFormat="0" applyAlignment="0" applyProtection="0">
      <alignment vertical="center"/>
    </xf>
    <xf numFmtId="0" fontId="50" fillId="17" borderId="36" applyNumberFormat="0" applyAlignment="0" applyProtection="0">
      <alignment vertical="center"/>
    </xf>
    <xf numFmtId="0" fontId="51" fillId="0" borderId="37" applyNumberFormat="0" applyFill="0" applyAlignment="0" applyProtection="0">
      <alignment vertical="center"/>
    </xf>
    <xf numFmtId="0" fontId="52" fillId="0" borderId="38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1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shrinkToFit="1"/>
    </xf>
    <xf numFmtId="0" fontId="3" fillId="0" borderId="1" xfId="0" applyFont="1" applyFill="1" applyBorder="1" applyAlignment="1">
      <alignment horizontal="left" vertical="center" shrinkToFit="1"/>
    </xf>
    <xf numFmtId="0" fontId="4" fillId="3" borderId="2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center" vertical="center" shrinkToFit="1"/>
    </xf>
    <xf numFmtId="14" fontId="3" fillId="0" borderId="1" xfId="0" applyNumberFormat="1" applyFont="1" applyFill="1" applyBorder="1" applyAlignment="1">
      <alignment horizontal="left" vertical="center" shrinkToFit="1"/>
    </xf>
    <xf numFmtId="0" fontId="4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 shrinkToFit="1"/>
    </xf>
    <xf numFmtId="0" fontId="4" fillId="3" borderId="3" xfId="0" applyFont="1" applyFill="1" applyBorder="1" applyAlignment="1"/>
    <xf numFmtId="0" fontId="5" fillId="0" borderId="0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0" fillId="0" borderId="5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left"/>
    </xf>
    <xf numFmtId="0" fontId="11" fillId="0" borderId="7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left"/>
    </xf>
    <xf numFmtId="0" fontId="12" fillId="0" borderId="9" xfId="50" applyFont="1" applyFill="1" applyBorder="1" applyAlignment="1">
      <alignment horizontal="left" vertical="center" wrapText="1"/>
    </xf>
    <xf numFmtId="176" fontId="13" fillId="0" borderId="1" xfId="0" applyNumberFormat="1" applyFont="1" applyFill="1" applyBorder="1" applyAlignment="1">
      <alignment horizontal="center" wrapText="1"/>
    </xf>
    <xf numFmtId="177" fontId="14" fillId="6" borderId="10" xfId="53" applyNumberFormat="1" applyFont="1" applyFill="1" applyBorder="1" applyAlignment="1" applyProtection="1">
      <alignment horizontal="center" vertical="center" wrapText="1"/>
      <protection locked="0"/>
    </xf>
    <xf numFmtId="0" fontId="15" fillId="0" borderId="9" xfId="50" applyFont="1" applyFill="1" applyBorder="1" applyAlignment="1">
      <alignment horizontal="left" vertical="center" wrapText="1"/>
    </xf>
    <xf numFmtId="0" fontId="15" fillId="0" borderId="9" xfId="52" applyFont="1" applyFill="1" applyBorder="1" applyAlignment="1">
      <alignment wrapText="1"/>
    </xf>
    <xf numFmtId="0" fontId="16" fillId="0" borderId="0" xfId="0" applyFont="1" applyFill="1" applyBorder="1" applyAlignment="1"/>
    <xf numFmtId="0" fontId="17" fillId="0" borderId="1" xfId="0" applyFont="1" applyFill="1" applyBorder="1" applyAlignment="1">
      <alignment horizontal="left" vertical="center" shrinkToFit="1"/>
    </xf>
    <xf numFmtId="0" fontId="11" fillId="6" borderId="0" xfId="0" applyFont="1" applyFill="1" applyBorder="1" applyAlignment="1"/>
    <xf numFmtId="0" fontId="18" fillId="5" borderId="2" xfId="0" applyFont="1" applyFill="1" applyBorder="1" applyAlignment="1">
      <alignment horizontal="center" vertical="center" wrapText="1"/>
    </xf>
    <xf numFmtId="0" fontId="19" fillId="5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178" fontId="11" fillId="0" borderId="0" xfId="0" applyNumberFormat="1" applyFont="1" applyFill="1" applyBorder="1" applyAlignment="1">
      <alignment horizontal="center" vertical="center" wrapText="1"/>
    </xf>
    <xf numFmtId="178" fontId="22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0" fontId="11" fillId="7" borderId="0" xfId="0" applyFont="1" applyFill="1" applyBorder="1" applyAlignment="1"/>
    <xf numFmtId="0" fontId="11" fillId="0" borderId="0" xfId="0" applyFont="1" applyFill="1" applyBorder="1" applyAlignment="1">
      <alignment horizontal="center" vertical="center"/>
    </xf>
    <xf numFmtId="176" fontId="14" fillId="6" borderId="10" xfId="53" applyNumberFormat="1" applyFont="1" applyFill="1" applyBorder="1" applyAlignment="1" applyProtection="1">
      <alignment horizontal="center" vertical="center" wrapText="1"/>
      <protection locked="0"/>
    </xf>
    <xf numFmtId="176" fontId="14" fillId="0" borderId="9" xfId="53" applyNumberFormat="1" applyFont="1" applyFill="1" applyBorder="1" applyAlignment="1" applyProtection="1">
      <alignment horizontal="center" vertical="center" wrapText="1"/>
      <protection locked="0"/>
    </xf>
    <xf numFmtId="176" fontId="14" fillId="6" borderId="11" xfId="50" applyNumberFormat="1" applyFont="1" applyFill="1" applyBorder="1" applyAlignment="1" applyProtection="1">
      <alignment horizontal="center" vertical="center" wrapText="1"/>
      <protection locked="0"/>
    </xf>
    <xf numFmtId="178" fontId="23" fillId="0" borderId="1" xfId="0" applyNumberFormat="1" applyFont="1" applyFill="1" applyBorder="1" applyAlignment="1">
      <alignment horizontal="center" wrapText="1"/>
    </xf>
    <xf numFmtId="178" fontId="23" fillId="8" borderId="1" xfId="0" applyNumberFormat="1" applyFont="1" applyFill="1" applyBorder="1" applyAlignment="1">
      <alignment horizontal="center" wrapText="1"/>
    </xf>
    <xf numFmtId="176" fontId="24" fillId="6" borderId="9" xfId="50" applyNumberFormat="1" applyFont="1" applyFill="1" applyBorder="1" applyAlignment="1" applyProtection="1">
      <alignment horizontal="center" vertical="center" wrapText="1"/>
      <protection locked="0"/>
    </xf>
    <xf numFmtId="176" fontId="25" fillId="6" borderId="12" xfId="50" applyNumberFormat="1" applyFont="1" applyFill="1" applyBorder="1" applyAlignment="1" applyProtection="1">
      <alignment horizontal="center" vertical="center" wrapText="1"/>
      <protection locked="0"/>
    </xf>
    <xf numFmtId="176" fontId="25" fillId="6" borderId="11" xfId="5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49" applyFont="1" applyFill="1" applyAlignment="1"/>
    <xf numFmtId="0" fontId="27" fillId="0" borderId="0" xfId="50" applyFont="1" applyFill="1" applyAlignment="1"/>
    <xf numFmtId="0" fontId="28" fillId="0" borderId="5" xfId="49" applyFont="1" applyFill="1" applyBorder="1" applyAlignment="1">
      <alignment horizontal="center" vertical="center"/>
    </xf>
    <xf numFmtId="0" fontId="29" fillId="0" borderId="13" xfId="49" applyFont="1" applyFill="1" applyBorder="1" applyAlignment="1"/>
    <xf numFmtId="0" fontId="28" fillId="9" borderId="14" xfId="49" applyFont="1" applyFill="1" applyBorder="1" applyAlignment="1">
      <alignment horizontal="center" vertical="center"/>
    </xf>
    <xf numFmtId="0" fontId="28" fillId="9" borderId="0" xfId="49" applyFont="1" applyFill="1" applyAlignment="1">
      <alignment horizontal="center" vertical="center"/>
    </xf>
    <xf numFmtId="0" fontId="28" fillId="3" borderId="15" xfId="49" applyFont="1" applyFill="1" applyBorder="1" applyAlignment="1">
      <alignment horizontal="right" vertical="center"/>
    </xf>
    <xf numFmtId="0" fontId="29" fillId="0" borderId="4" xfId="49" applyFont="1" applyFill="1" applyBorder="1" applyAlignment="1"/>
    <xf numFmtId="0" fontId="27" fillId="0" borderId="10" xfId="49" applyFont="1" applyFill="1" applyBorder="1" applyAlignment="1">
      <alignment vertical="center"/>
    </xf>
    <xf numFmtId="0" fontId="28" fillId="3" borderId="16" xfId="49" applyFont="1" applyFill="1" applyBorder="1" applyAlignment="1">
      <alignment horizontal="right" vertical="center"/>
    </xf>
    <xf numFmtId="0" fontId="27" fillId="0" borderId="16" xfId="49" applyFont="1" applyFill="1" applyBorder="1" applyAlignment="1">
      <alignment horizontal="left" vertical="center"/>
    </xf>
    <xf numFmtId="0" fontId="30" fillId="0" borderId="4" xfId="49" applyFont="1" applyFill="1" applyBorder="1" applyAlignment="1"/>
    <xf numFmtId="179" fontId="27" fillId="10" borderId="1" xfId="49" applyNumberFormat="1" applyFont="1" applyFill="1" applyBorder="1" applyAlignment="1">
      <alignment horizontal="center" vertical="center"/>
    </xf>
    <xf numFmtId="0" fontId="28" fillId="3" borderId="17" xfId="49" applyFont="1" applyFill="1" applyBorder="1" applyAlignment="1">
      <alignment horizontal="right" vertical="center"/>
    </xf>
    <xf numFmtId="14" fontId="27" fillId="0" borderId="10" xfId="49" applyNumberFormat="1" applyFont="1" applyFill="1" applyBorder="1" applyAlignment="1">
      <alignment horizontal="left" vertical="center"/>
    </xf>
    <xf numFmtId="0" fontId="28" fillId="3" borderId="5" xfId="49" applyFont="1" applyFill="1" applyBorder="1" applyAlignment="1">
      <alignment horizontal="right" vertical="center"/>
    </xf>
    <xf numFmtId="0" fontId="30" fillId="0" borderId="13" xfId="49" applyFont="1" applyFill="1" applyBorder="1" applyAlignment="1"/>
    <xf numFmtId="14" fontId="27" fillId="0" borderId="9" xfId="49" applyNumberFormat="1" applyFont="1" applyFill="1" applyBorder="1" applyAlignment="1">
      <alignment horizontal="left" vertical="center"/>
    </xf>
    <xf numFmtId="0" fontId="31" fillId="11" borderId="18" xfId="49" applyFont="1" applyFill="1" applyBorder="1" applyAlignment="1">
      <alignment horizontal="center" vertical="center" wrapText="1"/>
    </xf>
    <xf numFmtId="0" fontId="31" fillId="11" borderId="19" xfId="49" applyFont="1" applyFill="1" applyBorder="1" applyAlignment="1">
      <alignment horizontal="center" vertical="center" wrapText="1"/>
    </xf>
    <xf numFmtId="0" fontId="28" fillId="11" borderId="20" xfId="49" applyFont="1" applyFill="1" applyBorder="1" applyAlignment="1">
      <alignment horizontal="center" vertical="center" wrapText="1"/>
    </xf>
    <xf numFmtId="0" fontId="32" fillId="11" borderId="20" xfId="49" applyFont="1" applyFill="1" applyBorder="1" applyAlignment="1">
      <alignment horizontal="center" vertical="center" wrapText="1"/>
    </xf>
    <xf numFmtId="0" fontId="33" fillId="11" borderId="20" xfId="49" applyFont="1" applyFill="1" applyBorder="1" applyAlignment="1">
      <alignment horizontal="center" vertical="center" wrapText="1"/>
    </xf>
    <xf numFmtId="0" fontId="31" fillId="11" borderId="4" xfId="49" applyFont="1" applyFill="1" applyBorder="1" applyAlignment="1">
      <alignment horizontal="center" vertical="center" wrapText="1"/>
    </xf>
    <xf numFmtId="0" fontId="31" fillId="11" borderId="11" xfId="49" applyFont="1" applyFill="1" applyBorder="1" applyAlignment="1">
      <alignment horizontal="center" vertical="center" wrapText="1"/>
    </xf>
    <xf numFmtId="0" fontId="29" fillId="0" borderId="10" xfId="49" applyFont="1" applyFill="1" applyBorder="1" applyAlignment="1"/>
    <xf numFmtId="0" fontId="14" fillId="0" borderId="10" xfId="49" applyFont="1" applyFill="1" applyBorder="1" applyAlignment="1"/>
    <xf numFmtId="178" fontId="29" fillId="0" borderId="21" xfId="51" applyNumberFormat="1" applyFont="1" applyFill="1" applyBorder="1" applyAlignment="1">
      <alignment horizontal="left" vertical="center" wrapText="1"/>
    </xf>
    <xf numFmtId="178" fontId="27" fillId="0" borderId="22" xfId="50" applyNumberFormat="1" applyFont="1" applyFill="1" applyBorder="1" applyAlignment="1">
      <alignment horizontal="left" vertical="center" wrapText="1"/>
    </xf>
    <xf numFmtId="0" fontId="27" fillId="0" borderId="13" xfId="49" applyFont="1" applyFill="1" applyBorder="1" applyAlignment="1"/>
    <xf numFmtId="178" fontId="34" fillId="0" borderId="1" xfId="50" applyNumberFormat="1" applyFont="1" applyFill="1" applyBorder="1" applyAlignment="1">
      <alignment horizontal="left" vertical="center" wrapText="1"/>
    </xf>
    <xf numFmtId="180" fontId="35" fillId="0" borderId="9" xfId="49" applyNumberFormat="1" applyFont="1" applyFill="1" applyBorder="1" applyAlignment="1">
      <alignment horizontal="center" wrapText="1"/>
    </xf>
    <xf numFmtId="177" fontId="25" fillId="6" borderId="12" xfId="49" applyNumberFormat="1" applyFont="1" applyFill="1" applyBorder="1" applyAlignment="1">
      <alignment horizontal="center" wrapText="1"/>
    </xf>
    <xf numFmtId="178" fontId="26" fillId="0" borderId="6" xfId="51" applyNumberFormat="1" applyFont="1" applyFill="1" applyBorder="1" applyAlignment="1">
      <alignment horizontal="left" vertical="center" wrapText="1"/>
    </xf>
    <xf numFmtId="178" fontId="26" fillId="0" borderId="7" xfId="50" applyNumberFormat="1" applyFont="1" applyFill="1" applyBorder="1" applyAlignment="1">
      <alignment horizontal="left" vertical="center" wrapText="1"/>
    </xf>
    <xf numFmtId="178" fontId="36" fillId="0" borderId="1" xfId="50" applyNumberFormat="1" applyFont="1" applyFill="1" applyBorder="1" applyAlignment="1">
      <alignment horizontal="left" vertical="center" wrapText="1"/>
    </xf>
    <xf numFmtId="0" fontId="28" fillId="0" borderId="13" xfId="50" applyFont="1" applyFill="1" applyBorder="1" applyAlignment="1">
      <alignment horizontal="left"/>
    </xf>
    <xf numFmtId="178" fontId="29" fillId="0" borderId="6" xfId="51" applyNumberFormat="1" applyFont="1" applyFill="1" applyBorder="1" applyAlignment="1">
      <alignment horizontal="left" vertical="center" wrapText="1"/>
    </xf>
    <xf numFmtId="178" fontId="29" fillId="0" borderId="7" xfId="50" applyNumberFormat="1" applyFont="1" applyFill="1" applyBorder="1" applyAlignment="1">
      <alignment horizontal="left" vertical="center" wrapText="1"/>
    </xf>
    <xf numFmtId="0" fontId="27" fillId="0" borderId="13" xfId="50" applyFont="1" applyFill="1" applyBorder="1" applyAlignment="1"/>
    <xf numFmtId="178" fontId="29" fillId="12" borderId="6" xfId="51" applyNumberFormat="1" applyFont="1" applyFill="1" applyBorder="1" applyAlignment="1">
      <alignment horizontal="left" vertical="center" wrapText="1"/>
    </xf>
    <xf numFmtId="178" fontId="29" fillId="12" borderId="7" xfId="50" applyNumberFormat="1" applyFont="1" applyFill="1" applyBorder="1" applyAlignment="1">
      <alignment horizontal="left" vertical="center" wrapText="1"/>
    </xf>
    <xf numFmtId="178" fontId="36" fillId="12" borderId="1" xfId="50" applyNumberFormat="1" applyFont="1" applyFill="1" applyBorder="1" applyAlignment="1">
      <alignment horizontal="left" vertical="center" wrapText="1"/>
    </xf>
    <xf numFmtId="178" fontId="35" fillId="0" borderId="6" xfId="51" applyNumberFormat="1" applyFont="1" applyFill="1" applyBorder="1" applyAlignment="1">
      <alignment horizontal="left" vertical="center" wrapText="1"/>
    </xf>
    <xf numFmtId="178" fontId="35" fillId="0" borderId="7" xfId="51" applyNumberFormat="1" applyFont="1" applyFill="1" applyBorder="1" applyAlignment="1">
      <alignment horizontal="left" vertical="center" wrapText="1"/>
    </xf>
    <xf numFmtId="0" fontId="27" fillId="12" borderId="13" xfId="49" applyFont="1" applyFill="1" applyBorder="1" applyAlignment="1"/>
    <xf numFmtId="180" fontId="35" fillId="0" borderId="12" xfId="49" applyNumberFormat="1" applyFont="1" applyFill="1" applyBorder="1" applyAlignment="1">
      <alignment horizontal="center" wrapText="1"/>
    </xf>
    <xf numFmtId="178" fontId="35" fillId="0" borderId="23" xfId="51" applyNumberFormat="1" applyFont="1" applyFill="1" applyBorder="1" applyAlignment="1">
      <alignment horizontal="left" vertical="center" wrapText="1"/>
    </xf>
    <xf numFmtId="178" fontId="35" fillId="0" borderId="24" xfId="51" applyNumberFormat="1" applyFont="1" applyFill="1" applyBorder="1" applyAlignment="1">
      <alignment horizontal="left" vertical="center" wrapText="1"/>
    </xf>
    <xf numFmtId="0" fontId="27" fillId="12" borderId="18" xfId="49" applyFont="1" applyFill="1" applyBorder="1" applyAlignment="1"/>
    <xf numFmtId="0" fontId="27" fillId="12" borderId="25" xfId="49" applyFont="1" applyFill="1" applyBorder="1" applyAlignment="1"/>
    <xf numFmtId="178" fontId="26" fillId="0" borderId="23" xfId="51" applyNumberFormat="1" applyFont="1" applyFill="1" applyBorder="1" applyAlignment="1">
      <alignment horizontal="left" vertical="center" wrapText="1"/>
    </xf>
    <xf numFmtId="178" fontId="26" fillId="0" borderId="24" xfId="50" applyNumberFormat="1" applyFont="1" applyFill="1" applyBorder="1" applyAlignment="1">
      <alignment horizontal="left" vertical="center" wrapText="1"/>
    </xf>
    <xf numFmtId="0" fontId="27" fillId="12" borderId="18" xfId="49" applyFont="1" applyFill="1" applyBorder="1" applyAlignment="1">
      <alignment horizontal="left"/>
    </xf>
    <xf numFmtId="178" fontId="26" fillId="0" borderId="7" xfId="51" applyNumberFormat="1" applyFont="1" applyFill="1" applyBorder="1" applyAlignment="1">
      <alignment horizontal="left" vertical="center" wrapText="1"/>
    </xf>
    <xf numFmtId="178" fontId="29" fillId="0" borderId="7" xfId="51" applyNumberFormat="1" applyFont="1" applyFill="1" applyBorder="1" applyAlignment="1">
      <alignment horizontal="left" vertical="center" wrapText="1"/>
    </xf>
    <xf numFmtId="178" fontId="27" fillId="0" borderId="7" xfId="50" applyNumberFormat="1" applyFont="1" applyFill="1" applyBorder="1" applyAlignment="1">
      <alignment horizontal="left" vertical="center" wrapText="1"/>
    </xf>
    <xf numFmtId="0" fontId="27" fillId="0" borderId="7" xfId="50" applyFont="1" applyFill="1" applyBorder="1" applyAlignment="1"/>
    <xf numFmtId="178" fontId="29" fillId="0" borderId="26" xfId="51" applyNumberFormat="1" applyFont="1" applyFill="1" applyBorder="1" applyAlignment="1">
      <alignment horizontal="left" vertical="center" wrapText="1"/>
    </xf>
    <xf numFmtId="178" fontId="27" fillId="0" borderId="27" xfId="50" applyNumberFormat="1" applyFont="1" applyFill="1" applyBorder="1" applyAlignment="1">
      <alignment horizontal="left" vertical="center" wrapText="1"/>
    </xf>
    <xf numFmtId="0" fontId="27" fillId="0" borderId="4" xfId="50" applyFont="1" applyFill="1" applyBorder="1" applyAlignment="1"/>
    <xf numFmtId="0" fontId="27" fillId="0" borderId="22" xfId="49" applyFont="1" applyFill="1" applyBorder="1" applyAlignment="1"/>
    <xf numFmtId="178" fontId="34" fillId="0" borderId="28" xfId="50" applyNumberFormat="1" applyFont="1" applyFill="1" applyBorder="1" applyAlignment="1">
      <alignment horizontal="left" vertical="center" wrapText="1"/>
    </xf>
    <xf numFmtId="0" fontId="27" fillId="0" borderId="0" xfId="49" applyFont="1" applyFill="1" applyAlignment="1"/>
    <xf numFmtId="178" fontId="34" fillId="0" borderId="24" xfId="50" applyNumberFormat="1" applyFont="1" applyFill="1" applyBorder="1" applyAlignment="1">
      <alignment horizontal="left" vertical="center" wrapText="1"/>
    </xf>
    <xf numFmtId="0" fontId="28" fillId="9" borderId="29" xfId="49" applyFont="1" applyFill="1" applyBorder="1" applyAlignment="1">
      <alignment horizontal="center" vertical="center"/>
    </xf>
    <xf numFmtId="0" fontId="28" fillId="0" borderId="0" xfId="49" applyFont="1" applyFill="1" applyAlignment="1"/>
    <xf numFmtId="0" fontId="26" fillId="6" borderId="0" xfId="49" applyFont="1" applyFill="1" applyAlignment="1"/>
    <xf numFmtId="0" fontId="37" fillId="11" borderId="20" xfId="49" applyFont="1" applyFill="1" applyBorder="1" applyAlignment="1">
      <alignment horizontal="center" vertical="center" wrapText="1"/>
    </xf>
    <xf numFmtId="0" fontId="32" fillId="11" borderId="14" xfId="49" applyFont="1" applyFill="1" applyBorder="1" applyAlignment="1">
      <alignment horizontal="center" vertical="center" wrapText="1"/>
    </xf>
    <xf numFmtId="0" fontId="31" fillId="2" borderId="30" xfId="49" applyFont="1" applyFill="1" applyBorder="1" applyAlignment="1">
      <alignment horizontal="center" vertical="center"/>
    </xf>
    <xf numFmtId="0" fontId="26" fillId="0" borderId="0" xfId="49" applyFont="1" applyFill="1" applyAlignment="1">
      <alignment vertical="center"/>
    </xf>
    <xf numFmtId="0" fontId="28" fillId="0" borderId="0" xfId="49" applyFont="1" applyFill="1" applyAlignment="1">
      <alignment horizontal="center" vertical="center"/>
    </xf>
    <xf numFmtId="0" fontId="14" fillId="0" borderId="16" xfId="49" applyFont="1" applyFill="1" applyBorder="1" applyAlignment="1"/>
    <xf numFmtId="0" fontId="31" fillId="2" borderId="2" xfId="49" applyFont="1" applyFill="1" applyBorder="1" applyAlignment="1">
      <alignment horizontal="center" vertical="center"/>
    </xf>
    <xf numFmtId="0" fontId="28" fillId="0" borderId="0" xfId="49" applyFont="1" applyFill="1" applyAlignment="1">
      <alignment horizontal="center" vertical="center" wrapText="1"/>
    </xf>
    <xf numFmtId="178" fontId="26" fillId="0" borderId="1" xfId="49" applyNumberFormat="1" applyFont="1" applyFill="1" applyBorder="1" applyAlignment="1">
      <alignment horizontal="center" vertical="center" wrapText="1"/>
    </xf>
    <xf numFmtId="178" fontId="26" fillId="0" borderId="0" xfId="49" applyNumberFormat="1" applyFont="1" applyFill="1" applyAlignment="1">
      <alignment horizontal="center" vertical="center" wrapText="1"/>
    </xf>
    <xf numFmtId="178" fontId="27" fillId="0" borderId="0" xfId="49" applyNumberFormat="1" applyFont="1" applyFill="1" applyAlignment="1">
      <alignment horizontal="center" vertical="center" wrapText="1"/>
    </xf>
    <xf numFmtId="178" fontId="26" fillId="0" borderId="0" xfId="50" applyNumberFormat="1" applyFont="1" applyFill="1" applyAlignment="1">
      <alignment horizontal="center" vertical="center" wrapText="1"/>
    </xf>
    <xf numFmtId="178" fontId="38" fillId="0" borderId="0" xfId="50" applyNumberFormat="1" applyFont="1" applyFill="1" applyAlignment="1">
      <alignment horizontal="center" vertical="center" wrapText="1"/>
    </xf>
    <xf numFmtId="0" fontId="26" fillId="7" borderId="0" xfId="49" applyFont="1" applyFill="1" applyAlignment="1"/>
    <xf numFmtId="0" fontId="26" fillId="0" borderId="0" xfId="49" applyFont="1" applyFill="1" applyAlignment="1">
      <alignment horizontal="center" vertical="center"/>
    </xf>
    <xf numFmtId="0" fontId="26" fillId="0" borderId="0" xfId="50" applyFont="1" applyFill="1" applyAlignment="1">
      <alignment horizontal="center" vertical="center"/>
    </xf>
    <xf numFmtId="180" fontId="25" fillId="6" borderId="12" xfId="49" applyNumberFormat="1" applyFont="1" applyFill="1" applyBorder="1" applyAlignment="1">
      <alignment horizontal="center" wrapText="1"/>
    </xf>
    <xf numFmtId="180" fontId="32" fillId="13" borderId="9" xfId="49" applyNumberFormat="1" applyFont="1" applyFill="1" applyBorder="1" applyAlignment="1">
      <alignment horizontal="center" wrapText="1"/>
    </xf>
    <xf numFmtId="180" fontId="25" fillId="0" borderId="12" xfId="49" applyNumberFormat="1" applyFont="1" applyFill="1" applyBorder="1" applyAlignment="1">
      <alignment horizontal="center" wrapText="1"/>
    </xf>
    <xf numFmtId="180" fontId="37" fillId="13" borderId="12" xfId="49" applyNumberFormat="1" applyFont="1" applyFill="1" applyBorder="1" applyAlignment="1">
      <alignment horizontal="center" wrapText="1"/>
    </xf>
    <xf numFmtId="178" fontId="24" fillId="0" borderId="9" xfId="50" applyNumberFormat="1" applyFont="1" applyFill="1" applyBorder="1" applyAlignment="1">
      <alignment horizontal="center" wrapText="1"/>
    </xf>
    <xf numFmtId="180" fontId="32" fillId="13" borderId="9" xfId="50" applyNumberFormat="1" applyFont="1" applyFill="1" applyBorder="1" applyAlignment="1">
      <alignment horizontal="center" wrapText="1"/>
    </xf>
    <xf numFmtId="178" fontId="32" fillId="13" borderId="9" xfId="50" applyNumberFormat="1" applyFont="1" applyFill="1" applyBorder="1" applyAlignment="1">
      <alignment horizontal="center" wrapText="1"/>
    </xf>
    <xf numFmtId="178" fontId="24" fillId="0" borderId="9" xfId="49" applyNumberFormat="1" applyFont="1" applyFill="1" applyBorder="1" applyAlignment="1">
      <alignment horizontal="center" wrapText="1"/>
    </xf>
    <xf numFmtId="178" fontId="32" fillId="13" borderId="9" xfId="49" applyNumberFormat="1" applyFont="1" applyFill="1" applyBorder="1" applyAlignment="1">
      <alignment horizontal="center" wrapText="1"/>
    </xf>
    <xf numFmtId="180" fontId="24" fillId="0" borderId="9" xfId="49" applyNumberFormat="1" applyFont="1" applyFill="1" applyBorder="1" applyAlignment="1">
      <alignment horizontal="center" wrapText="1"/>
    </xf>
    <xf numFmtId="180" fontId="24" fillId="0" borderId="5" xfId="49" applyNumberFormat="1" applyFont="1" applyFill="1" applyBorder="1" applyAlignment="1">
      <alignment horizontal="center" wrapText="1"/>
    </xf>
    <xf numFmtId="180" fontId="25" fillId="0" borderId="13" xfId="49" applyNumberFormat="1" applyFont="1" applyFill="1" applyBorder="1" applyAlignment="1">
      <alignment horizontal="center" wrapText="1"/>
    </xf>
    <xf numFmtId="178" fontId="24" fillId="0" borderId="5" xfId="50" applyNumberFormat="1" applyFont="1" applyFill="1" applyBorder="1" applyAlignment="1">
      <alignment horizontal="center" wrapText="1"/>
    </xf>
    <xf numFmtId="178" fontId="24" fillId="0" borderId="5" xfId="49" applyNumberFormat="1" applyFont="1" applyFill="1" applyBorder="1" applyAlignment="1">
      <alignment horizont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 6" xfId="49"/>
    <cellStyle name="Normal 2 2" xfId="50"/>
    <cellStyle name="Normal 8 2" xfId="51"/>
    <cellStyle name="Normal 8" xfId="52"/>
    <cellStyle name="Normal 3 3" xfId="53"/>
  </cellStyles>
  <dxfs count="1"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eetMetadata" Target="metadata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495300</xdr:colOff>
      <xdr:row>0</xdr:row>
      <xdr:rowOff>95250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0567035" y="95250"/>
          <a:ext cx="1714500" cy="228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15</xdr:col>
      <xdr:colOff>200025</xdr:colOff>
      <xdr:row>0</xdr:row>
      <xdr:rowOff>19050</xdr:rowOff>
    </xdr:from>
    <xdr:to>
      <xdr:col>17</xdr:col>
      <xdr:colOff>378460</xdr:colOff>
      <xdr:row>17</xdr:row>
      <xdr:rowOff>161925</xdr:rowOff>
    </xdr:to>
    <xdr:pic>
      <xdr:nvPicPr>
        <xdr:cNvPr id="3" name="Picture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554960" y="19050"/>
          <a:ext cx="1404620" cy="5353050"/>
        </a:xfrm>
        <a:prstGeom prst="rect">
          <a:avLst/>
        </a:prstGeom>
      </xdr:spPr>
    </xdr:pic>
    <xdr:clientData/>
  </xdr:twoCellAnchor>
  <xdr:twoCellAnchor editAs="oneCell">
    <xdr:from>
      <xdr:col>13</xdr:col>
      <xdr:colOff>371476</xdr:colOff>
      <xdr:row>0</xdr:row>
      <xdr:rowOff>0</xdr:rowOff>
    </xdr:from>
    <xdr:to>
      <xdr:col>15</xdr:col>
      <xdr:colOff>263526</xdr:colOff>
      <xdr:row>17</xdr:row>
      <xdr:rowOff>142240</xdr:rowOff>
    </xdr:to>
    <xdr:pic>
      <xdr:nvPicPr>
        <xdr:cNvPr id="4" name="Picture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330680" y="0"/>
          <a:ext cx="1287780" cy="53524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495300</xdr:colOff>
      <xdr:row>0</xdr:row>
      <xdr:rowOff>95250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0567035" y="95250"/>
          <a:ext cx="1714500" cy="228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15</xdr:col>
      <xdr:colOff>200025</xdr:colOff>
      <xdr:row>0</xdr:row>
      <xdr:rowOff>19050</xdr:rowOff>
    </xdr:from>
    <xdr:to>
      <xdr:col>17</xdr:col>
      <xdr:colOff>378460</xdr:colOff>
      <xdr:row>17</xdr:row>
      <xdr:rowOff>161925</xdr:rowOff>
    </xdr:to>
    <xdr:pic>
      <xdr:nvPicPr>
        <xdr:cNvPr id="3" name="Picture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554960" y="19050"/>
          <a:ext cx="1404620" cy="5353050"/>
        </a:xfrm>
        <a:prstGeom prst="rect">
          <a:avLst/>
        </a:prstGeom>
      </xdr:spPr>
    </xdr:pic>
    <xdr:clientData/>
  </xdr:twoCellAnchor>
  <xdr:twoCellAnchor editAs="oneCell">
    <xdr:from>
      <xdr:col>13</xdr:col>
      <xdr:colOff>371476</xdr:colOff>
      <xdr:row>0</xdr:row>
      <xdr:rowOff>0</xdr:rowOff>
    </xdr:from>
    <xdr:to>
      <xdr:col>15</xdr:col>
      <xdr:colOff>263526</xdr:colOff>
      <xdr:row>17</xdr:row>
      <xdr:rowOff>142240</xdr:rowOff>
    </xdr:to>
    <xdr:pic>
      <xdr:nvPicPr>
        <xdr:cNvPr id="4" name="Picture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330680" y="0"/>
          <a:ext cx="1287780" cy="53524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780473</xdr:colOff>
      <xdr:row>0</xdr:row>
      <xdr:rowOff>43672</xdr:rowOff>
    </xdr:from>
    <xdr:to>
      <xdr:col>9</xdr:col>
      <xdr:colOff>707586</xdr:colOff>
      <xdr:row>0</xdr:row>
      <xdr:rowOff>359279</xdr:rowOff>
    </xdr:to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9437370" y="43180"/>
          <a:ext cx="2332990" cy="315595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780473</xdr:colOff>
      <xdr:row>0</xdr:row>
      <xdr:rowOff>43672</xdr:rowOff>
    </xdr:from>
    <xdr:to>
      <xdr:col>9</xdr:col>
      <xdr:colOff>707586</xdr:colOff>
      <xdr:row>0</xdr:row>
      <xdr:rowOff>359279</xdr:rowOff>
    </xdr:to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9437370" y="43180"/>
          <a:ext cx="2332990" cy="315595"/>
        </a:xfrm>
        <a:prstGeom prst="rect">
          <a:avLst/>
        </a:prstGeom>
        <a:noFill/>
      </xdr:spPr>
    </xdr:pic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G7178%20ISLA%20DRESS,%20MATTE%20SATIN,%20MILLY,%20RE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ales\Downloads\BG7178%20ISLA%20DRESS,%20MATTE%20SATIN,%20MILLY,%20CURVE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yle Summary Cover Page"/>
      <sheetName val="Construction 1"/>
      <sheetName val="Construction 2"/>
      <sheetName val="Lining &amp; Facing Construction"/>
      <sheetName val="Internal Boning Construction"/>
      <sheetName val="Construction Ref Images"/>
      <sheetName val="Reference Images"/>
      <sheetName val="Print and Artwork Placement"/>
      <sheetName val="Fabrics"/>
      <sheetName val="Trims"/>
      <sheetName val="BOM"/>
      <sheetName val="GRADED SPEC"/>
      <sheetName val="REFERENCE FIT (S) 7-3-24"/>
      <sheetName val="3RD FIT (S) 9.18.24"/>
      <sheetName val="4TH FIT (S) 9.10.24"/>
      <sheetName val="PP 11.5.24"/>
      <sheetName val="SPEC SHEET"/>
      <sheetName val="GRADED SPEC (REG)"/>
      <sheetName val="Sheet1"/>
      <sheetName val="Pattern Card"/>
      <sheetName val="Sample Specs"/>
      <sheetName val="Graded Spec Page"/>
      <sheetName val="TOP"/>
    </sheetNames>
    <sheetDataSet>
      <sheetData sheetId="0" refreshError="1">
        <row r="2">
          <cell r="B2" t="str">
            <v>ISLA DRESS</v>
          </cell>
        </row>
        <row r="2">
          <cell r="D2" t="str">
            <v>SARAH PUNTER</v>
          </cell>
        </row>
        <row r="3">
          <cell r="B3">
            <v>45187</v>
          </cell>
        </row>
        <row r="3">
          <cell r="D3" t="str">
            <v>SARAH P</v>
          </cell>
        </row>
        <row r="4">
          <cell r="B4" t="str">
            <v>SPRING 25</v>
          </cell>
        </row>
        <row r="4">
          <cell r="D4" t="str">
            <v>HANNAH</v>
          </cell>
        </row>
        <row r="5">
          <cell r="B5" t="str">
            <v>SPRING</v>
          </cell>
        </row>
        <row r="5">
          <cell r="D5" t="str">
            <v>SMALL</v>
          </cell>
        </row>
        <row r="6">
          <cell r="D6" t="str">
            <v>ANY AVAILABLE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tyle Summary Cover Page"/>
      <sheetName val="Construction 1"/>
      <sheetName val="Lining &amp; Facing Construction"/>
      <sheetName val="Internal Boning Construction"/>
      <sheetName val="Construction Ref Images (2)"/>
      <sheetName val="Construction Ref Images"/>
      <sheetName val="Reference Images"/>
      <sheetName val="Print and Artwork Placement"/>
      <sheetName val="Fabrics"/>
      <sheetName val="Trims"/>
      <sheetName val="BOM"/>
      <sheetName val="2ND FIT (1X) 2-1-24 - KNT"/>
      <sheetName val="DEV (1X) 6-27-24"/>
      <sheetName val="2ND FIT 10.15.24"/>
      <sheetName val="PP REVIEW 11.26.24"/>
      <sheetName val="2ND PP REVIEW 12.19.24"/>
      <sheetName val="REF PP REVIEW .27.25"/>
      <sheetName val="SPEC SHEET "/>
      <sheetName val="GRADED SPEC (CURVE)"/>
      <sheetName val="Sheet1"/>
      <sheetName val="Pattern Card"/>
      <sheetName val="Sample Specs"/>
      <sheetName val="GRADED SPEC"/>
      <sheetName val=" Development Comments"/>
      <sheetName val=" 1st Proto"/>
      <sheetName val=" Fit 1"/>
      <sheetName val=" PP 1"/>
      <sheetName val="TOP"/>
    </sheetNames>
    <sheetDataSet>
      <sheetData sheetId="0">
        <row r="1">
          <cell r="E1" t="str">
            <v>BG7178 </v>
          </cell>
        </row>
        <row r="2">
          <cell r="B2" t="str">
            <v>ISLA DRESS</v>
          </cell>
        </row>
        <row r="2">
          <cell r="D2" t="str">
            <v>SARAH PUNTER</v>
          </cell>
        </row>
        <row r="3">
          <cell r="B3">
            <v>45187</v>
          </cell>
        </row>
        <row r="3">
          <cell r="D3" t="str">
            <v>SARAH P</v>
          </cell>
        </row>
        <row r="4">
          <cell r="B4" t="str">
            <v>SPRING 25</v>
          </cell>
        </row>
        <row r="4">
          <cell r="D4" t="str">
            <v>HANNAH</v>
          </cell>
        </row>
        <row r="5">
          <cell r="B5" t="str">
            <v>SPRING</v>
          </cell>
        </row>
        <row r="5">
          <cell r="D5" t="str">
            <v>1X</v>
          </cell>
        </row>
        <row r="6">
          <cell r="B6" t="str">
            <v>0X-3X</v>
          </cell>
        </row>
        <row r="6">
          <cell r="D6" t="str">
            <v>ANY AVAILABLE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A10" t="str">
            <v>TOTAL BODY LENGTH (CF NECKDROP TO HEM)</v>
          </cell>
        </row>
        <row r="10">
          <cell r="V10">
            <v>47</v>
          </cell>
        </row>
        <row r="11">
          <cell r="A11" t="str">
            <v>TOP NECK EDGE CIRC (ALONG THE EDGE) - RELAXED </v>
          </cell>
        </row>
        <row r="12">
          <cell r="A12" t="str">
            <v>FRT NECKLINE - SIDE SEAM TO SIDE SEAM - RELAXED</v>
          </cell>
        </row>
        <row r="12">
          <cell r="V12">
            <v>21</v>
          </cell>
        </row>
        <row r="13">
          <cell r="A13" t="str">
            <v>BACK NECKLINE - SIDE SEAM TO SIDE SEAM - RELAXED</v>
          </cell>
        </row>
        <row r="13">
          <cell r="V13">
            <v>17.625</v>
          </cell>
        </row>
        <row r="14">
          <cell r="A14" t="str">
            <v>BACK NECKLINE - SIDE SEAM TO SIDE SEAM - EXTENDED</v>
          </cell>
        </row>
        <row r="14">
          <cell r="V14">
            <v>24</v>
          </cell>
        </row>
        <row r="15">
          <cell r="A15" t="str">
            <v>BUST CIRC (1" BELOW AH) - RELAXED BACK EXTENSION</v>
          </cell>
        </row>
        <row r="15">
          <cell r="V15">
            <v>43</v>
          </cell>
        </row>
        <row r="16">
          <cell r="A16" t="str">
            <v>WAIST CIRC (6" BELOW AH)</v>
          </cell>
        </row>
        <row r="16">
          <cell r="V16">
            <v>43</v>
          </cell>
        </row>
        <row r="17">
          <cell r="A17" t="str">
            <v>HIP CIRC (15" BELOW AH)</v>
          </cell>
        </row>
        <row r="17">
          <cell r="V17">
            <v>50</v>
          </cell>
        </row>
        <row r="18">
          <cell r="A18" t="str">
            <v>SWEEP CIRC(SELF) - ALONG THE CURVE</v>
          </cell>
        </row>
        <row r="18">
          <cell r="V18">
            <v>60</v>
          </cell>
        </row>
        <row r="19">
          <cell r="A19" t="str">
            <v>BK HEM WIDTH, SS TO SS</v>
          </cell>
        </row>
        <row r="20">
          <cell r="A20" t="str">
            <v>FRT HEM WIDTH, SS TO SS</v>
          </cell>
        </row>
        <row r="21">
          <cell r="A21" t="str">
            <v>SWEEP CIRC (LINING) - ALONG THE CURVE</v>
          </cell>
        </row>
        <row r="21">
          <cell r="V21">
            <v>59</v>
          </cell>
        </row>
        <row r="22">
          <cell r="A22" t="str">
            <v>DETACHABLE SHOULDER STRAP LENGTH</v>
          </cell>
        </row>
        <row r="22">
          <cell r="V22">
            <v>18</v>
          </cell>
        </row>
        <row r="23">
          <cell r="A23" t="str">
            <v>ADJUSTABLE RANGE LENGTH</v>
          </cell>
        </row>
        <row r="23">
          <cell r="V23">
            <v>2.5</v>
          </cell>
        </row>
        <row r="24">
          <cell r="A24" t="str">
            <v>HEM HEIGHT</v>
          </cell>
        </row>
        <row r="24">
          <cell r="V24">
            <v>0.125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909"/>
  <sheetViews>
    <sheetView view="pageBreakPreview" zoomScale="55" zoomScaleNormal="100" workbookViewId="0">
      <selection activeCell="L17" sqref="L17"/>
    </sheetView>
  </sheetViews>
  <sheetFormatPr defaultColWidth="14.4513274336283" defaultRowHeight="15" customHeight="1"/>
  <cols>
    <col min="1" max="1" width="4.63716814159292" style="53" customWidth="1"/>
    <col min="2" max="2" width="18.6371681415929" style="53" customWidth="1"/>
    <col min="3" max="3" width="28.6371681415929" style="53" customWidth="1"/>
    <col min="4" max="4" width="23.3628318584071" style="53" customWidth="1"/>
    <col min="5" max="5" width="36.4513274336283" style="53" customWidth="1"/>
    <col min="6" max="6" width="8.63716814159292" style="53" customWidth="1"/>
    <col min="7" max="12" width="10" style="53" customWidth="1"/>
    <col min="13" max="13" width="14.1769911504425" style="53" customWidth="1"/>
    <col min="14" max="14" width="9.8141592920354" style="53" customWidth="1"/>
    <col min="15" max="16" width="9.63716814159292" style="53" customWidth="1"/>
    <col min="17" max="17" width="7.45132743362832" style="53" customWidth="1"/>
    <col min="18" max="18" width="11.4513274336283" style="53" customWidth="1"/>
    <col min="19" max="19" width="32.6371681415929" style="53" customWidth="1"/>
    <col min="20" max="21" width="13.6371681415929" style="53" customWidth="1"/>
    <col min="22" max="16384" width="14.4513274336283" style="53"/>
  </cols>
  <sheetData>
    <row r="1" s="53" customFormat="1" ht="30" customHeight="1" spans="1:21">
      <c r="A1" s="55" t="s">
        <v>0</v>
      </c>
      <c r="B1" s="56"/>
      <c r="C1" s="56"/>
      <c r="D1" s="56"/>
      <c r="E1" s="56"/>
      <c r="F1" s="56"/>
      <c r="G1" s="57"/>
      <c r="H1" s="58"/>
      <c r="I1" s="58"/>
      <c r="J1" s="58"/>
      <c r="K1" s="58"/>
      <c r="L1" s="58"/>
      <c r="M1" s="118"/>
      <c r="N1" s="119"/>
      <c r="O1" s="119"/>
      <c r="P1" s="119"/>
      <c r="Q1" s="119"/>
      <c r="R1" s="119"/>
      <c r="S1" s="116"/>
      <c r="T1" s="116"/>
      <c r="U1" s="116"/>
    </row>
    <row r="2" s="53" customFormat="1" ht="15.75" customHeight="1" spans="1:21">
      <c r="A2" s="59" t="s">
        <v>1</v>
      </c>
      <c r="B2" s="60"/>
      <c r="C2" s="61" t="str">
        <f>'[1]Style Summary Cover Page'!B2</f>
        <v>ISLA DRESS</v>
      </c>
      <c r="D2" s="62" t="s">
        <v>2</v>
      </c>
      <c r="E2" s="63" t="str" cm="1">
        <f t="array" ref="E2:F2">'[1]Style Summary Cover Page'!D2:E2</f>
        <v>SARAH PUNTER</v>
      </c>
      <c r="F2" s="64" t="e">
        <v>#REF!</v>
      </c>
      <c r="G2" s="65"/>
      <c r="H2" s="65"/>
      <c r="I2" s="65"/>
      <c r="J2" s="65"/>
      <c r="K2" s="65"/>
      <c r="L2" s="65"/>
      <c r="M2" s="65"/>
      <c r="N2" s="120"/>
      <c r="O2" s="120"/>
      <c r="P2" s="120"/>
      <c r="Q2" s="120"/>
      <c r="R2" s="120"/>
      <c r="S2" s="116"/>
      <c r="T2" s="116"/>
      <c r="U2" s="116"/>
    </row>
    <row r="3" s="53" customFormat="1" ht="15.75" customHeight="1" spans="1:21">
      <c r="A3" s="66" t="s">
        <v>3</v>
      </c>
      <c r="B3" s="56"/>
      <c r="C3" s="67">
        <f>'[1]Style Summary Cover Page'!B3</f>
        <v>45187</v>
      </c>
      <c r="D3" s="68" t="s">
        <v>4</v>
      </c>
      <c r="E3" s="63" t="str" cm="1">
        <f t="array" ref="E3:F3">'[1]Style Summary Cover Page'!D3:E3</f>
        <v>SARAH P</v>
      </c>
      <c r="F3" s="69" t="e">
        <v>#REF!</v>
      </c>
      <c r="G3" s="65"/>
      <c r="H3" s="65"/>
      <c r="I3" s="65"/>
      <c r="J3" s="65"/>
      <c r="K3" s="65"/>
      <c r="L3" s="65"/>
      <c r="M3" s="65"/>
      <c r="N3" s="120"/>
      <c r="O3" s="120"/>
      <c r="P3" s="120"/>
      <c r="Q3" s="120"/>
      <c r="R3" s="120"/>
      <c r="S3" s="116"/>
      <c r="T3" s="116"/>
      <c r="U3" s="116"/>
    </row>
    <row r="4" s="53" customFormat="1" ht="15.75" customHeight="1" spans="1:21">
      <c r="A4" s="66" t="s">
        <v>5</v>
      </c>
      <c r="B4" s="56"/>
      <c r="C4" s="61" t="str">
        <f>'[1]Style Summary Cover Page'!B4</f>
        <v>SPRING 25</v>
      </c>
      <c r="D4" s="68" t="s">
        <v>6</v>
      </c>
      <c r="E4" s="63" t="str" cm="1">
        <f t="array" ref="E4:F4">'[1]Style Summary Cover Page'!D4:E4</f>
        <v>HANNAH</v>
      </c>
      <c r="F4" s="69" t="e">
        <v>#REF!</v>
      </c>
      <c r="G4" s="65"/>
      <c r="H4" s="65"/>
      <c r="I4" s="65"/>
      <c r="J4" s="65"/>
      <c r="K4" s="65"/>
      <c r="L4" s="65"/>
      <c r="M4" s="65"/>
      <c r="N4" s="120"/>
      <c r="O4" s="120"/>
      <c r="P4" s="120"/>
      <c r="Q4" s="120"/>
      <c r="R4" s="120"/>
      <c r="S4" s="116"/>
      <c r="T4" s="116"/>
      <c r="U4" s="116"/>
    </row>
    <row r="5" s="53" customFormat="1" ht="15.75" customHeight="1" spans="1:21">
      <c r="A5" s="66" t="s">
        <v>7</v>
      </c>
      <c r="B5" s="56"/>
      <c r="C5" s="61" t="str">
        <f>'[1]Style Summary Cover Page'!B5</f>
        <v>SPRING</v>
      </c>
      <c r="D5" s="68" t="s">
        <v>8</v>
      </c>
      <c r="E5" s="63" t="str" cm="1">
        <f t="array" ref="E5:F5">'[1]Style Summary Cover Page'!D5:E5</f>
        <v>SMALL</v>
      </c>
      <c r="F5" s="69" t="e">
        <v>#REF!</v>
      </c>
      <c r="G5" s="65"/>
      <c r="H5" s="65"/>
      <c r="I5" s="65"/>
      <c r="J5" s="65"/>
      <c r="K5" s="65"/>
      <c r="L5" s="65"/>
      <c r="M5" s="65"/>
      <c r="N5" s="120"/>
      <c r="O5" s="120"/>
      <c r="P5" s="120"/>
      <c r="Q5" s="120"/>
      <c r="R5" s="120"/>
      <c r="S5" s="116"/>
      <c r="T5" s="116"/>
      <c r="U5" s="116"/>
    </row>
    <row r="6" s="53" customFormat="1" ht="15.75" customHeight="1" spans="1:21">
      <c r="A6" s="66" t="s">
        <v>9</v>
      </c>
      <c r="B6" s="56"/>
      <c r="C6" s="70" t="s">
        <v>10</v>
      </c>
      <c r="D6" s="68" t="s">
        <v>11</v>
      </c>
      <c r="E6" s="63" t="str" cm="1">
        <f t="array" ref="E6:F6">'[1]Style Summary Cover Page'!D6:E6</f>
        <v>ANY AVAILABLE</v>
      </c>
      <c r="F6" s="69" t="e">
        <v>#REF!</v>
      </c>
      <c r="G6" s="65"/>
      <c r="H6" s="65"/>
      <c r="I6" s="65"/>
      <c r="J6" s="65"/>
      <c r="K6" s="65"/>
      <c r="L6" s="65"/>
      <c r="M6" s="65"/>
      <c r="N6" s="120"/>
      <c r="O6" s="120"/>
      <c r="P6" s="120"/>
      <c r="Q6" s="120"/>
      <c r="R6" s="134"/>
      <c r="S6" s="116"/>
      <c r="T6" s="116"/>
      <c r="U6" s="116"/>
    </row>
    <row r="7" s="53" customFormat="1" ht="15.75" customHeight="1" spans="1:21">
      <c r="A7" s="71" t="s">
        <v>12</v>
      </c>
      <c r="B7" s="71"/>
      <c r="C7" s="71"/>
      <c r="D7" s="71"/>
      <c r="E7" s="72"/>
      <c r="F7" s="73" t="s">
        <v>13</v>
      </c>
      <c r="G7" s="74" t="s">
        <v>14</v>
      </c>
      <c r="H7" s="75" t="s">
        <v>15</v>
      </c>
      <c r="I7" s="121" t="s">
        <v>16</v>
      </c>
      <c r="J7" s="74" t="s">
        <v>17</v>
      </c>
      <c r="K7" s="74" t="s">
        <v>18</v>
      </c>
      <c r="L7" s="122" t="s">
        <v>19</v>
      </c>
      <c r="M7" s="123" t="s">
        <v>20</v>
      </c>
      <c r="N7" s="124"/>
      <c r="O7" s="125"/>
      <c r="P7" s="124"/>
      <c r="Q7" s="124"/>
      <c r="R7" s="125"/>
      <c r="S7" s="128"/>
      <c r="T7" s="116"/>
      <c r="U7" s="116"/>
    </row>
    <row r="8" s="53" customFormat="1" ht="15.75" spans="1:21">
      <c r="A8" s="76"/>
      <c r="B8" s="76"/>
      <c r="C8" s="76"/>
      <c r="D8" s="76"/>
      <c r="E8" s="77"/>
      <c r="F8" s="78"/>
      <c r="G8" s="79"/>
      <c r="H8" s="79"/>
      <c r="I8" s="79"/>
      <c r="J8" s="79"/>
      <c r="K8" s="79"/>
      <c r="L8" s="126"/>
      <c r="M8" s="127"/>
      <c r="N8" s="128"/>
      <c r="O8" s="128"/>
      <c r="P8" s="128"/>
      <c r="Q8" s="125"/>
      <c r="R8" s="128"/>
      <c r="S8" s="128"/>
      <c r="T8" s="116"/>
      <c r="U8" s="116"/>
    </row>
    <row r="9" s="53" customFormat="1" ht="30" customHeight="1" spans="1:21">
      <c r="A9" s="80" t="s">
        <v>21</v>
      </c>
      <c r="B9" s="81"/>
      <c r="C9" s="81"/>
      <c r="D9" s="82"/>
      <c r="E9" s="83" t="s">
        <v>22</v>
      </c>
      <c r="F9" s="84">
        <v>0.25</v>
      </c>
      <c r="G9" s="137">
        <f>SUM(H9-0.5)</f>
        <v>45.5</v>
      </c>
      <c r="H9" s="138">
        <v>46</v>
      </c>
      <c r="I9" s="146">
        <f>SUM(H9+0.5)</f>
        <v>46.5</v>
      </c>
      <c r="J9" s="146">
        <f>SUM(I9+0.5)</f>
        <v>47</v>
      </c>
      <c r="K9" s="146">
        <f>SUM(J9+0)</f>
        <v>47</v>
      </c>
      <c r="L9" s="147">
        <f>SUM(K9+0)</f>
        <v>47</v>
      </c>
      <c r="M9" s="129"/>
      <c r="N9" s="130"/>
      <c r="O9" s="130"/>
      <c r="P9" s="131"/>
      <c r="Q9" s="130"/>
      <c r="R9" s="130"/>
      <c r="S9" s="135"/>
      <c r="T9" s="116"/>
      <c r="U9" s="116"/>
    </row>
    <row r="10" s="53" customFormat="1" ht="30" customHeight="1" spans="1:21">
      <c r="A10" s="86" t="s">
        <v>23</v>
      </c>
      <c r="B10" s="87"/>
      <c r="C10" s="87"/>
      <c r="D10" s="82"/>
      <c r="E10" s="88" t="s">
        <v>24</v>
      </c>
      <c r="F10" s="84">
        <v>0.25</v>
      </c>
      <c r="G10" s="139">
        <f>SUM(H10-1/2)</f>
        <v>44</v>
      </c>
      <c r="H10" s="140">
        <v>44.5</v>
      </c>
      <c r="I10" s="139">
        <f>SUM(H10+0.5)</f>
        <v>45</v>
      </c>
      <c r="J10" s="139">
        <f>SUM(I10+0.5)</f>
        <v>45.5</v>
      </c>
      <c r="K10" s="139">
        <f>SUM(J10+0)</f>
        <v>45.5</v>
      </c>
      <c r="L10" s="148">
        <f>SUM(K10+0)</f>
        <v>45.5</v>
      </c>
      <c r="M10" s="129"/>
      <c r="N10" s="130"/>
      <c r="O10" s="130"/>
      <c r="P10" s="131"/>
      <c r="Q10" s="130"/>
      <c r="R10" s="130"/>
      <c r="S10" s="135"/>
      <c r="T10" s="116"/>
      <c r="U10" s="116"/>
    </row>
    <row r="11" s="53" customFormat="1" ht="30" customHeight="1" spans="1:21">
      <c r="A11" s="86" t="s">
        <v>25</v>
      </c>
      <c r="B11" s="87"/>
      <c r="C11" s="87"/>
      <c r="D11" s="82"/>
      <c r="E11" s="88" t="s">
        <v>26</v>
      </c>
      <c r="F11" s="84">
        <v>0.25</v>
      </c>
      <c r="G11" s="139">
        <f>SUM(H11-1/4)</f>
        <v>44.25</v>
      </c>
      <c r="H11" s="140">
        <v>44.5</v>
      </c>
      <c r="I11" s="139">
        <f t="shared" ref="I11:L11" si="0">SUM(H11+0.25)</f>
        <v>44.75</v>
      </c>
      <c r="J11" s="139">
        <f t="shared" si="0"/>
        <v>45</v>
      </c>
      <c r="K11" s="139">
        <f t="shared" si="0"/>
        <v>45.25</v>
      </c>
      <c r="L11" s="148">
        <f t="shared" si="0"/>
        <v>45.5</v>
      </c>
      <c r="M11" s="129"/>
      <c r="N11" s="130"/>
      <c r="O11" s="130"/>
      <c r="P11" s="131"/>
      <c r="Q11" s="130"/>
      <c r="R11" s="130"/>
      <c r="S11" s="135"/>
      <c r="T11" s="116"/>
      <c r="U11" s="116"/>
    </row>
    <row r="12" s="53" customFormat="1" ht="30" customHeight="1" spans="1:21">
      <c r="A12" s="86" t="s">
        <v>27</v>
      </c>
      <c r="B12" s="87"/>
      <c r="C12" s="87"/>
      <c r="D12" s="89"/>
      <c r="E12" s="88" t="s">
        <v>28</v>
      </c>
      <c r="F12" s="84">
        <v>0.25</v>
      </c>
      <c r="G12" s="141">
        <v>1</v>
      </c>
      <c r="H12" s="142">
        <v>1</v>
      </c>
      <c r="I12" s="141">
        <v>1</v>
      </c>
      <c r="J12" s="141">
        <v>1</v>
      </c>
      <c r="K12" s="141">
        <v>1</v>
      </c>
      <c r="L12" s="141">
        <v>1</v>
      </c>
      <c r="M12" s="129"/>
      <c r="N12" s="130"/>
      <c r="O12" s="130"/>
      <c r="P12" s="131"/>
      <c r="Q12" s="130"/>
      <c r="R12" s="130"/>
      <c r="S12" s="135"/>
      <c r="T12" s="116"/>
      <c r="U12" s="116"/>
    </row>
    <row r="13" s="53" customFormat="1" ht="30" customHeight="1" spans="1:21">
      <c r="A13" s="90" t="s">
        <v>29</v>
      </c>
      <c r="B13" s="91"/>
      <c r="C13" s="91"/>
      <c r="D13" s="92"/>
      <c r="E13" s="88" t="s">
        <v>30</v>
      </c>
      <c r="F13" s="84">
        <v>0.25</v>
      </c>
      <c r="G13" s="141">
        <f t="shared" ref="G12:G17" si="1">SUM(H13-2)</f>
        <v>29.75</v>
      </c>
      <c r="H13" s="143">
        <v>31.75</v>
      </c>
      <c r="I13" s="141">
        <f t="shared" ref="I13:L13" si="2">SUM(H13+2)</f>
        <v>33.75</v>
      </c>
      <c r="J13" s="141">
        <f t="shared" ref="J13:J17" si="3">SUM(I13+2.5)</f>
        <v>36.25</v>
      </c>
      <c r="K13" s="141">
        <f t="shared" si="2"/>
        <v>38.25</v>
      </c>
      <c r="L13" s="149">
        <f t="shared" si="2"/>
        <v>40.25</v>
      </c>
      <c r="M13" s="129"/>
      <c r="N13" s="130"/>
      <c r="O13" s="130"/>
      <c r="P13" s="131"/>
      <c r="Q13" s="130"/>
      <c r="R13" s="130"/>
      <c r="S13" s="135"/>
      <c r="T13" s="116"/>
      <c r="U13" s="116"/>
    </row>
    <row r="14" s="53" customFormat="1" ht="30" customHeight="1" spans="1:21">
      <c r="A14" s="86" t="s">
        <v>31</v>
      </c>
      <c r="B14" s="87"/>
      <c r="C14" s="87"/>
      <c r="D14" s="92"/>
      <c r="E14" s="88" t="s">
        <v>32</v>
      </c>
      <c r="F14" s="84">
        <v>0.25</v>
      </c>
      <c r="G14" s="144">
        <f t="shared" si="1"/>
        <v>30</v>
      </c>
      <c r="H14" s="145">
        <v>32</v>
      </c>
      <c r="I14" s="144">
        <f t="shared" ref="I14:L14" si="4">SUM(H14+2)</f>
        <v>34</v>
      </c>
      <c r="J14" s="144">
        <f t="shared" si="3"/>
        <v>36.5</v>
      </c>
      <c r="K14" s="144">
        <f t="shared" si="4"/>
        <v>38.5</v>
      </c>
      <c r="L14" s="150">
        <f t="shared" si="4"/>
        <v>40.5</v>
      </c>
      <c r="M14" s="129"/>
      <c r="N14" s="130"/>
      <c r="O14" s="130"/>
      <c r="P14" s="131"/>
      <c r="Q14" s="130"/>
      <c r="R14" s="130"/>
      <c r="S14" s="135"/>
      <c r="T14" s="116"/>
      <c r="U14" s="116"/>
    </row>
    <row r="15" s="53" customFormat="1" ht="30" customHeight="1" spans="1:21">
      <c r="A15" s="93" t="s">
        <v>33</v>
      </c>
      <c r="B15" s="94"/>
      <c r="C15" s="94"/>
      <c r="D15" s="92"/>
      <c r="E15" s="95" t="s">
        <v>34</v>
      </c>
      <c r="F15" s="84">
        <v>0.25</v>
      </c>
      <c r="G15" s="144">
        <f t="shared" si="1"/>
        <v>31.5</v>
      </c>
      <c r="H15" s="145">
        <v>33.5</v>
      </c>
      <c r="I15" s="144">
        <f t="shared" ref="I15:L15" si="5">SUM(H15+2)</f>
        <v>35.5</v>
      </c>
      <c r="J15" s="144">
        <f t="shared" si="3"/>
        <v>38</v>
      </c>
      <c r="K15" s="144">
        <f t="shared" si="5"/>
        <v>40</v>
      </c>
      <c r="L15" s="150">
        <f t="shared" si="5"/>
        <v>42</v>
      </c>
      <c r="M15" s="129"/>
      <c r="N15" s="130"/>
      <c r="O15" s="130"/>
      <c r="P15" s="131"/>
      <c r="Q15" s="130"/>
      <c r="R15" s="130"/>
      <c r="S15" s="135"/>
      <c r="T15" s="116"/>
      <c r="U15" s="116"/>
    </row>
    <row r="16" s="53" customFormat="1" ht="30" customHeight="1" spans="1:21">
      <c r="A16" s="93" t="s">
        <v>35</v>
      </c>
      <c r="B16" s="94"/>
      <c r="C16" s="94"/>
      <c r="D16" s="82"/>
      <c r="E16" s="95" t="s">
        <v>36</v>
      </c>
      <c r="F16" s="84">
        <v>0.25</v>
      </c>
      <c r="G16" s="144">
        <f t="shared" si="1"/>
        <v>37</v>
      </c>
      <c r="H16" s="145">
        <v>39</v>
      </c>
      <c r="I16" s="144">
        <f t="shared" ref="I16:L16" si="6">SUM(H16+2)</f>
        <v>41</v>
      </c>
      <c r="J16" s="144">
        <f t="shared" si="3"/>
        <v>43.5</v>
      </c>
      <c r="K16" s="144">
        <f t="shared" si="6"/>
        <v>45.5</v>
      </c>
      <c r="L16" s="150">
        <f t="shared" si="6"/>
        <v>47.5</v>
      </c>
      <c r="M16" s="129"/>
      <c r="N16" s="130"/>
      <c r="O16" s="130"/>
      <c r="P16" s="131"/>
      <c r="Q16" s="130"/>
      <c r="R16" s="130"/>
      <c r="S16" s="135"/>
      <c r="T16" s="116"/>
      <c r="U16" s="116"/>
    </row>
    <row r="17" s="53" customFormat="1" ht="30" customHeight="1" spans="1:21">
      <c r="A17" s="90" t="s">
        <v>37</v>
      </c>
      <c r="B17" s="91"/>
      <c r="C17" s="91"/>
      <c r="D17" s="82"/>
      <c r="E17" s="83" t="s">
        <v>38</v>
      </c>
      <c r="F17" s="84">
        <v>0.25</v>
      </c>
      <c r="G17" s="144">
        <f t="shared" si="1"/>
        <v>38.25</v>
      </c>
      <c r="H17" s="145">
        <v>40.25</v>
      </c>
      <c r="I17" s="144">
        <f t="shared" ref="I17:L17" si="7">SUM(H17+2)</f>
        <v>42.25</v>
      </c>
      <c r="J17" s="144">
        <f t="shared" si="3"/>
        <v>44.75</v>
      </c>
      <c r="K17" s="144">
        <f t="shared" si="7"/>
        <v>46.75</v>
      </c>
      <c r="L17" s="150">
        <f t="shared" si="7"/>
        <v>48.75</v>
      </c>
      <c r="M17" s="129"/>
      <c r="N17" s="130"/>
      <c r="O17" s="130"/>
      <c r="P17" s="131"/>
      <c r="Q17" s="130"/>
      <c r="R17" s="130"/>
      <c r="S17" s="135"/>
      <c r="T17" s="116"/>
      <c r="U17" s="116"/>
    </row>
    <row r="18" s="53" customFormat="1" ht="30" customHeight="1" spans="1:21">
      <c r="A18" s="96" t="s">
        <v>39</v>
      </c>
      <c r="B18" s="97"/>
      <c r="C18" s="97"/>
      <c r="D18" s="98"/>
      <c r="E18" s="83" t="s">
        <v>40</v>
      </c>
      <c r="F18" s="99">
        <v>0.25</v>
      </c>
      <c r="G18" s="144">
        <f t="shared" ref="G18:G21" si="8">SUM(H18-1)</f>
        <v>18.25</v>
      </c>
      <c r="H18" s="145">
        <v>19.25</v>
      </c>
      <c r="I18" s="144">
        <f>H18+1</f>
        <v>20.25</v>
      </c>
      <c r="J18" s="144">
        <f>I18+1.25</f>
        <v>21.5</v>
      </c>
      <c r="K18" s="144">
        <f t="shared" ref="K18:K21" si="9">SUM(J18+1)</f>
        <v>22.5</v>
      </c>
      <c r="L18" s="144">
        <f t="shared" ref="L18:L21" si="10">SUM(K18+1)</f>
        <v>23.5</v>
      </c>
      <c r="M18" s="129"/>
      <c r="N18" s="130"/>
      <c r="O18" s="130"/>
      <c r="P18" s="131"/>
      <c r="Q18" s="130"/>
      <c r="R18" s="130"/>
      <c r="S18" s="135"/>
      <c r="T18" s="116"/>
      <c r="U18" s="116"/>
    </row>
    <row r="19" s="53" customFormat="1" ht="30" customHeight="1" spans="1:21">
      <c r="A19" s="100" t="s">
        <v>41</v>
      </c>
      <c r="B19" s="101"/>
      <c r="C19" s="101"/>
      <c r="D19" s="102"/>
      <c r="E19" s="83" t="s">
        <v>40</v>
      </c>
      <c r="F19" s="99">
        <v>0.25</v>
      </c>
      <c r="G19" s="144">
        <f t="shared" si="8"/>
        <v>20</v>
      </c>
      <c r="H19" s="145">
        <v>21</v>
      </c>
      <c r="I19" s="144">
        <f>H19+1</f>
        <v>22</v>
      </c>
      <c r="J19" s="144">
        <f>I19+1.25</f>
        <v>23.25</v>
      </c>
      <c r="K19" s="144">
        <f t="shared" si="9"/>
        <v>24.25</v>
      </c>
      <c r="L19" s="144">
        <f t="shared" si="10"/>
        <v>25.25</v>
      </c>
      <c r="M19" s="129"/>
      <c r="N19" s="130"/>
      <c r="O19" s="130"/>
      <c r="P19" s="131"/>
      <c r="Q19" s="130"/>
      <c r="R19" s="130"/>
      <c r="S19" s="135"/>
      <c r="T19" s="116"/>
      <c r="U19" s="116"/>
    </row>
    <row r="20" s="53" customFormat="1" ht="30" customHeight="1" spans="1:21">
      <c r="A20" s="90" t="s">
        <v>42</v>
      </c>
      <c r="B20" s="91"/>
      <c r="C20" s="91"/>
      <c r="D20" s="103"/>
      <c r="E20" s="83" t="s">
        <v>43</v>
      </c>
      <c r="F20" s="99">
        <v>0.25</v>
      </c>
      <c r="G20" s="144">
        <f>SUM(H20-2)</f>
        <v>38</v>
      </c>
      <c r="H20" s="145">
        <v>40</v>
      </c>
      <c r="I20" s="144">
        <f t="shared" ref="I20:L20" si="11">SUM(H20+2)</f>
        <v>42</v>
      </c>
      <c r="J20" s="144">
        <f>SUM(I20+2.5)</f>
        <v>44.5</v>
      </c>
      <c r="K20" s="144">
        <f t="shared" si="11"/>
        <v>46.5</v>
      </c>
      <c r="L20" s="150">
        <f t="shared" si="11"/>
        <v>48.5</v>
      </c>
      <c r="M20" s="129"/>
      <c r="N20" s="130"/>
      <c r="O20" s="130"/>
      <c r="P20" s="131"/>
      <c r="Q20" s="130"/>
      <c r="R20" s="130"/>
      <c r="S20" s="135"/>
      <c r="T20" s="116"/>
      <c r="U20" s="116"/>
    </row>
    <row r="21" s="53" customFormat="1" ht="30" customHeight="1" spans="1:21">
      <c r="A21" s="104" t="s">
        <v>44</v>
      </c>
      <c r="B21" s="105"/>
      <c r="C21" s="105"/>
      <c r="D21" s="106"/>
      <c r="E21" s="88" t="s">
        <v>45</v>
      </c>
      <c r="F21" s="99">
        <v>0.25</v>
      </c>
      <c r="G21" s="144">
        <f t="shared" si="8"/>
        <v>6.5</v>
      </c>
      <c r="H21" s="145">
        <v>7.5</v>
      </c>
      <c r="I21" s="144">
        <f>SUM(H21+1)</f>
        <v>8.5</v>
      </c>
      <c r="J21" s="144">
        <f>SUM(I21+1.25)</f>
        <v>9.75</v>
      </c>
      <c r="K21" s="144">
        <f t="shared" si="9"/>
        <v>10.75</v>
      </c>
      <c r="L21" s="150">
        <f t="shared" si="10"/>
        <v>11.75</v>
      </c>
      <c r="M21" s="129"/>
      <c r="N21" s="130"/>
      <c r="O21" s="130"/>
      <c r="P21" s="131"/>
      <c r="Q21" s="130"/>
      <c r="R21" s="130"/>
      <c r="S21" s="135"/>
      <c r="T21" s="116"/>
      <c r="U21" s="116"/>
    </row>
    <row r="22" s="53" customFormat="1" ht="30" customHeight="1" spans="1:21">
      <c r="A22" s="86" t="s">
        <v>46</v>
      </c>
      <c r="B22" s="107"/>
      <c r="C22" s="107"/>
      <c r="D22" s="107"/>
      <c r="E22" s="88" t="s">
        <v>47</v>
      </c>
      <c r="F22" s="99">
        <v>0.25</v>
      </c>
      <c r="G22" s="139">
        <f>SUM(H22-0.5)</f>
        <v>7</v>
      </c>
      <c r="H22" s="140">
        <v>7.5</v>
      </c>
      <c r="I22" s="139">
        <f t="shared" ref="I22:L22" si="12">SUM(H22+0.5)</f>
        <v>8</v>
      </c>
      <c r="J22" s="139">
        <f t="shared" si="12"/>
        <v>8.5</v>
      </c>
      <c r="K22" s="139">
        <f t="shared" si="12"/>
        <v>9</v>
      </c>
      <c r="L22" s="139">
        <f t="shared" si="12"/>
        <v>9.5</v>
      </c>
      <c r="M22" s="129"/>
      <c r="N22" s="130"/>
      <c r="O22" s="130"/>
      <c r="P22" s="131"/>
      <c r="Q22" s="130"/>
      <c r="R22" s="130"/>
      <c r="S22" s="135"/>
      <c r="T22" s="116"/>
      <c r="U22" s="116"/>
    </row>
    <row r="23" s="53" customFormat="1" ht="30" customHeight="1" spans="1:21">
      <c r="A23" s="86" t="s">
        <v>48</v>
      </c>
      <c r="B23" s="107"/>
      <c r="C23" s="107"/>
      <c r="D23" s="107"/>
      <c r="E23" s="88" t="s">
        <v>49</v>
      </c>
      <c r="F23" s="99">
        <v>0.25</v>
      </c>
      <c r="G23" s="139">
        <f>SUM(H23-0.5)</f>
        <v>11.5</v>
      </c>
      <c r="H23" s="140">
        <v>12</v>
      </c>
      <c r="I23" s="139">
        <f t="shared" ref="I23:L23" si="13">SUM(H23+0.5)</f>
        <v>12.5</v>
      </c>
      <c r="J23" s="139">
        <f t="shared" si="13"/>
        <v>13</v>
      </c>
      <c r="K23" s="139">
        <f t="shared" si="13"/>
        <v>13.5</v>
      </c>
      <c r="L23" s="139">
        <f t="shared" si="13"/>
        <v>14</v>
      </c>
      <c r="M23" s="129"/>
      <c r="N23" s="130"/>
      <c r="O23" s="130"/>
      <c r="P23" s="131"/>
      <c r="Q23" s="130"/>
      <c r="R23" s="130"/>
      <c r="S23" s="135"/>
      <c r="T23" s="116"/>
      <c r="U23" s="116"/>
    </row>
    <row r="24" s="53" customFormat="1" ht="30" customHeight="1" spans="1:21">
      <c r="A24" s="90" t="s">
        <v>50</v>
      </c>
      <c r="B24" s="108"/>
      <c r="C24" s="108"/>
      <c r="D24" s="108"/>
      <c r="E24" s="83" t="s">
        <v>51</v>
      </c>
      <c r="F24" s="99">
        <v>0.25</v>
      </c>
      <c r="G24" s="144">
        <f>H24-1</f>
        <v>13.5</v>
      </c>
      <c r="H24" s="140">
        <v>14.5</v>
      </c>
      <c r="I24" s="144">
        <f>H24+1</f>
        <v>15.5</v>
      </c>
      <c r="J24" s="144">
        <f>I24+1.25</f>
        <v>16.75</v>
      </c>
      <c r="K24" s="144">
        <f>SUM(J24+1)</f>
        <v>17.75</v>
      </c>
      <c r="L24" s="144">
        <f>SUM(K24+1)</f>
        <v>18.75</v>
      </c>
      <c r="M24" s="129"/>
      <c r="N24" s="130"/>
      <c r="O24" s="130"/>
      <c r="P24" s="131"/>
      <c r="Q24" s="130"/>
      <c r="R24" s="130"/>
      <c r="S24" s="135"/>
      <c r="T24" s="116"/>
      <c r="U24" s="116"/>
    </row>
    <row r="25" s="53" customFormat="1" ht="30" customHeight="1" spans="1:21">
      <c r="A25" s="90" t="s">
        <v>52</v>
      </c>
      <c r="B25" s="109"/>
      <c r="C25" s="109"/>
      <c r="D25" s="110"/>
      <c r="E25" s="83" t="s">
        <v>53</v>
      </c>
      <c r="F25" s="99">
        <v>0.25</v>
      </c>
      <c r="G25" s="144">
        <f>H25-1/4</f>
        <v>15.75</v>
      </c>
      <c r="H25" s="145">
        <v>16</v>
      </c>
      <c r="I25" s="144">
        <f>H25+1/4</f>
        <v>16.25</v>
      </c>
      <c r="J25" s="144">
        <f>I25+1/4</f>
        <v>16.5</v>
      </c>
      <c r="K25" s="144">
        <f>J25+1/4</f>
        <v>16.75</v>
      </c>
      <c r="L25" s="150">
        <f>K25+1/4</f>
        <v>17</v>
      </c>
      <c r="M25" s="129"/>
      <c r="N25" s="130"/>
      <c r="O25" s="130"/>
      <c r="P25" s="131"/>
      <c r="Q25" s="130"/>
      <c r="R25" s="130"/>
      <c r="S25" s="135"/>
      <c r="T25" s="116"/>
      <c r="U25" s="116"/>
    </row>
    <row r="26" s="53" customFormat="1" ht="30" customHeight="1" spans="1:21">
      <c r="A26" s="111" t="s">
        <v>54</v>
      </c>
      <c r="B26" s="112"/>
      <c r="C26" s="112"/>
      <c r="D26" s="113"/>
      <c r="E26" s="83" t="s">
        <v>55</v>
      </c>
      <c r="F26" s="99">
        <v>0.25</v>
      </c>
      <c r="G26" s="146">
        <f>H26</f>
        <v>2</v>
      </c>
      <c r="H26" s="138">
        <v>2</v>
      </c>
      <c r="I26" s="146">
        <f t="shared" ref="I26:L26" si="14">H26</f>
        <v>2</v>
      </c>
      <c r="J26" s="146">
        <f t="shared" si="14"/>
        <v>2</v>
      </c>
      <c r="K26" s="146">
        <f t="shared" si="14"/>
        <v>2</v>
      </c>
      <c r="L26" s="147">
        <f t="shared" si="14"/>
        <v>2</v>
      </c>
      <c r="M26" s="129"/>
      <c r="N26" s="130"/>
      <c r="O26" s="130"/>
      <c r="P26" s="131"/>
      <c r="Q26" s="130"/>
      <c r="R26" s="130"/>
      <c r="S26" s="135"/>
      <c r="T26" s="116"/>
      <c r="U26" s="116"/>
    </row>
    <row r="27" s="53" customFormat="1" ht="30" customHeight="1" spans="1:21">
      <c r="A27" s="90" t="s">
        <v>56</v>
      </c>
      <c r="B27" s="109"/>
      <c r="C27" s="109"/>
      <c r="D27" s="114"/>
      <c r="E27" s="115" t="s">
        <v>57</v>
      </c>
      <c r="F27" s="99">
        <v>0.25</v>
      </c>
      <c r="G27" s="139">
        <f>SUM(H27-1/4)</f>
        <v>20.75</v>
      </c>
      <c r="H27" s="145">
        <v>21</v>
      </c>
      <c r="I27" s="139">
        <f t="shared" ref="I27:L27" si="15">SUM(H27+0.25)</f>
        <v>21.25</v>
      </c>
      <c r="J27" s="139">
        <f t="shared" si="15"/>
        <v>21.5</v>
      </c>
      <c r="K27" s="139">
        <f t="shared" si="15"/>
        <v>21.75</v>
      </c>
      <c r="L27" s="148">
        <f t="shared" si="15"/>
        <v>22</v>
      </c>
      <c r="M27" s="129"/>
      <c r="N27" s="130"/>
      <c r="O27" s="130"/>
      <c r="P27" s="131"/>
      <c r="Q27" s="130"/>
      <c r="R27" s="130"/>
      <c r="S27" s="135"/>
      <c r="T27" s="116"/>
      <c r="U27" s="116"/>
    </row>
    <row r="28" s="53" customFormat="1" ht="15.75" customHeight="1" spans="1:21">
      <c r="A28" s="116"/>
      <c r="B28" s="116"/>
      <c r="C28" s="116"/>
      <c r="D28" s="116"/>
      <c r="E28" s="117"/>
      <c r="F28" s="116"/>
      <c r="G28" s="116"/>
      <c r="H28" s="116"/>
      <c r="I28" s="116"/>
      <c r="J28" s="116"/>
      <c r="K28" s="116"/>
      <c r="L28" s="116"/>
      <c r="M28" s="130"/>
      <c r="N28" s="130"/>
      <c r="O28" s="130"/>
      <c r="P28" s="131"/>
      <c r="Q28" s="130"/>
      <c r="R28" s="130"/>
      <c r="S28" s="135"/>
      <c r="T28" s="116"/>
      <c r="U28" s="116"/>
    </row>
    <row r="29" s="53" customFormat="1" ht="15.75" customHeight="1" spans="1:21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30"/>
      <c r="N29" s="130"/>
      <c r="O29" s="130"/>
      <c r="P29" s="131"/>
      <c r="Q29" s="130"/>
      <c r="R29" s="130"/>
      <c r="S29" s="135"/>
      <c r="T29" s="116"/>
      <c r="U29" s="116"/>
    </row>
    <row r="30" s="53" customFormat="1" ht="15.75" customHeight="1" spans="1:21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30"/>
      <c r="N30" s="130"/>
      <c r="O30" s="130"/>
      <c r="P30" s="131"/>
      <c r="Q30" s="130"/>
      <c r="R30" s="130"/>
      <c r="S30" s="135"/>
      <c r="T30" s="116"/>
      <c r="U30" s="116"/>
    </row>
    <row r="31" s="54" customFormat="1" ht="15.75" customHeight="1" spans="1:19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32"/>
      <c r="N31" s="132"/>
      <c r="O31" s="132"/>
      <c r="P31" s="133"/>
      <c r="Q31" s="132"/>
      <c r="R31" s="132"/>
      <c r="S31" s="136"/>
    </row>
    <row r="32" s="54" customFormat="1" ht="15.75" customHeight="1" spans="1:19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32"/>
      <c r="N32" s="132"/>
      <c r="O32" s="132"/>
      <c r="P32" s="133"/>
      <c r="Q32" s="132"/>
      <c r="R32" s="132"/>
      <c r="S32" s="136"/>
    </row>
    <row r="33" s="53" customFormat="1" ht="15.75" customHeight="1" spans="1:21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</row>
    <row r="34" s="53" customFormat="1" ht="15.75" customHeight="1" spans="1:2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</row>
    <row r="35" s="53" customFormat="1" ht="15.75" customHeight="1" spans="1:2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</row>
    <row r="36" s="53" customFormat="1" ht="15.75" customHeight="1" spans="1:2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</row>
    <row r="37" s="53" customFormat="1" ht="15.75" customHeight="1" spans="1:2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</row>
    <row r="38" s="53" customFormat="1" ht="15.75" customHeight="1" spans="1:2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</row>
    <row r="39" s="53" customFormat="1" ht="15.75" customHeight="1" spans="1:2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</row>
    <row r="40" s="53" customFormat="1" ht="15.75" customHeight="1" spans="1:2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</row>
    <row r="41" s="53" customFormat="1" ht="15.75" customHeight="1" spans="1:2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</row>
    <row r="42" s="53" customFormat="1" ht="15.75" customHeight="1" spans="1:2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</row>
    <row r="43" s="53" customFormat="1" ht="15.75" customHeight="1" spans="1:2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</row>
    <row r="44" s="53" customFormat="1" ht="15.75" customHeight="1" spans="1:2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</row>
    <row r="45" s="53" customFormat="1" ht="15.75" customHeight="1" spans="1:2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</row>
    <row r="46" s="53" customFormat="1" ht="15.75" customHeight="1" spans="1:2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</row>
    <row r="47" s="53" customFormat="1" ht="15.75" customHeight="1" spans="1:2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</row>
    <row r="48" s="53" customFormat="1" ht="15.75" customHeight="1" spans="1:2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</row>
    <row r="49" s="53" customFormat="1" ht="15.75" customHeight="1" spans="1:21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</row>
    <row r="50" s="53" customFormat="1" ht="15.75" customHeight="1" spans="1:2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</row>
    <row r="51" s="53" customFormat="1" ht="15.75" customHeight="1" spans="1:21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</row>
    <row r="52" s="53" customFormat="1" ht="15.75" customHeight="1" spans="1:2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</row>
    <row r="53" s="53" customFormat="1" ht="15.75" customHeight="1" spans="1:21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</row>
    <row r="54" s="53" customFormat="1" ht="15.75" customHeight="1" spans="1:21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</row>
    <row r="55" s="53" customFormat="1" ht="15.75" customHeight="1" spans="1:2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</row>
    <row r="56" s="53" customFormat="1" ht="15.75" customHeight="1" spans="1:21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</row>
    <row r="57" s="53" customFormat="1" ht="15.75" customHeight="1" spans="1:21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</row>
    <row r="58" s="53" customFormat="1" ht="15.75" customHeight="1" spans="1:21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</row>
    <row r="59" s="53" customFormat="1" ht="15.75" customHeight="1" spans="1:21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</row>
    <row r="60" s="53" customFormat="1" ht="15.75" customHeight="1" spans="1:21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</row>
    <row r="61" s="53" customFormat="1" ht="15.75" customHeight="1" spans="1:2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</row>
    <row r="62" s="53" customFormat="1" ht="15.75" customHeight="1" spans="1:21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</row>
    <row r="63" s="53" customFormat="1" ht="15.75" customHeight="1" spans="1:21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</row>
    <row r="64" s="53" customFormat="1" ht="15.75" customHeight="1" spans="1:2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</row>
    <row r="65" s="53" customFormat="1" ht="15.75" customHeight="1" spans="1:21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</row>
    <row r="66" s="53" customFormat="1" ht="15.75" customHeight="1" spans="1:21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</row>
    <row r="67" s="53" customFormat="1" ht="15.75" customHeight="1" spans="1:21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</row>
    <row r="68" s="53" customFormat="1" ht="15.75" customHeight="1" spans="1:2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</row>
    <row r="69" s="53" customFormat="1" ht="15.75" customHeight="1" spans="1:21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</row>
    <row r="70" s="53" customFormat="1" ht="15.75" customHeight="1" spans="1:21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</row>
    <row r="71" s="53" customFormat="1" ht="15.75" customHeight="1" spans="1:21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</row>
    <row r="72" s="53" customFormat="1" ht="15.75" customHeight="1" spans="1:21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</row>
    <row r="73" s="53" customFormat="1" ht="15.75" customHeight="1" spans="1:21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</row>
    <row r="74" s="53" customFormat="1" ht="15.75" customHeight="1" spans="1:21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</row>
    <row r="75" s="53" customFormat="1" ht="15.75" customHeight="1" spans="1:21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</row>
    <row r="76" s="53" customFormat="1" ht="15.75" customHeight="1" spans="1:21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</row>
    <row r="77" s="53" customFormat="1" ht="15.75" customHeight="1" spans="1:21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</row>
    <row r="78" s="53" customFormat="1" ht="15.75" customHeight="1" spans="1:21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</row>
    <row r="79" s="53" customFormat="1" ht="15.75" customHeight="1" spans="1:21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</row>
    <row r="80" s="53" customFormat="1" ht="15.75" customHeight="1" spans="1:21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</row>
    <row r="81" s="53" customFormat="1" ht="15.75" customHeight="1" spans="1:2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="53" customFormat="1" ht="15.75" customHeight="1" spans="1:21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</row>
    <row r="83" s="53" customFormat="1" ht="15.75" customHeight="1" spans="1:2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</row>
    <row r="84" s="53" customFormat="1" ht="15.75" customHeight="1" spans="1:21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</row>
    <row r="85" s="53" customFormat="1" ht="15.75" customHeight="1" spans="1:21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</row>
    <row r="86" s="53" customFormat="1" ht="15.75" customHeight="1" spans="1:21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</row>
    <row r="87" s="53" customFormat="1" ht="15.75" customHeight="1" spans="1:21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</row>
    <row r="88" s="53" customFormat="1" ht="15.75" customHeight="1" spans="1:21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</row>
    <row r="89" s="53" customFormat="1" ht="15.75" customHeight="1" spans="1:21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</row>
    <row r="90" s="53" customFormat="1" ht="15.75" customHeight="1" spans="1:21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</row>
    <row r="91" s="53" customFormat="1" ht="15.75" customHeight="1" spans="1:21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</row>
    <row r="92" s="53" customFormat="1" ht="15.75" customHeight="1" spans="1:21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</row>
    <row r="93" s="53" customFormat="1" ht="15.75" customHeight="1" spans="1:21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</row>
    <row r="94" s="53" customFormat="1" ht="15.75" customHeight="1" spans="1:21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</row>
    <row r="95" s="53" customFormat="1" ht="15.75" customHeight="1" spans="1:21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</row>
    <row r="96" s="53" customFormat="1" ht="15.75" customHeight="1" spans="1:21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</row>
    <row r="97" s="53" customFormat="1" ht="15.75" customHeight="1" spans="1:21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</row>
    <row r="98" s="53" customFormat="1" ht="15.75" customHeight="1" spans="1:21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</row>
    <row r="99" s="53" customFormat="1" ht="15.75" customHeight="1" spans="1:21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</row>
    <row r="100" s="53" customFormat="1" ht="15.75" customHeight="1" spans="1:21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</row>
    <row r="101" s="53" customFormat="1" ht="15.75" customHeight="1" spans="1:21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</row>
    <row r="102" s="53" customFormat="1" ht="15.75" customHeight="1" spans="1:2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</row>
    <row r="103" s="53" customFormat="1" ht="15.75" customHeight="1" spans="1:2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</row>
    <row r="104" s="53" customFormat="1" ht="15.75" customHeight="1" spans="1:2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</row>
    <row r="105" s="53" customFormat="1" ht="15.75" customHeight="1" spans="1:2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</row>
    <row r="106" s="53" customFormat="1" ht="15.75" customHeight="1" spans="1:2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</row>
    <row r="107" s="53" customFormat="1" ht="15.75" customHeight="1" spans="1:2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</row>
    <row r="108" s="53" customFormat="1" ht="15.75" customHeight="1" spans="1:2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</row>
    <row r="109" s="53" customFormat="1" ht="15.75" customHeight="1" spans="1:2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</row>
    <row r="110" s="53" customFormat="1" ht="15.75" customHeight="1" spans="1:2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</row>
    <row r="111" s="53" customFormat="1" ht="15.75" customHeight="1" spans="1:2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</row>
    <row r="112" s="53" customFormat="1" ht="15.75" customHeight="1" spans="1:2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</row>
    <row r="113" s="53" customFormat="1" ht="15.75" customHeight="1" spans="1:2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</row>
    <row r="114" s="53" customFormat="1" ht="15.75" customHeight="1" spans="1:2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</row>
    <row r="115" s="53" customFormat="1" ht="15.75" customHeight="1" spans="1:2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</row>
    <row r="116" s="53" customFormat="1" ht="15.75" customHeight="1" spans="1:2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</row>
    <row r="117" s="53" customFormat="1" ht="15.75" customHeight="1" spans="1:2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</row>
    <row r="118" s="53" customFormat="1" ht="15.75" customHeight="1" spans="1:2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</row>
    <row r="119" s="53" customFormat="1" ht="15.75" customHeight="1" spans="1:2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</row>
    <row r="120" s="53" customFormat="1" ht="15.75" customHeight="1" spans="1:2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</row>
    <row r="121" s="53" customFormat="1" ht="15.75" customHeight="1" spans="1:2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</row>
    <row r="122" s="53" customFormat="1" ht="15.75" customHeight="1" spans="1:2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</row>
    <row r="123" s="53" customFormat="1" ht="15.75" customHeight="1" spans="1:2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</row>
    <row r="124" s="53" customFormat="1" ht="15.75" customHeight="1" spans="1:2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</row>
    <row r="125" s="53" customFormat="1" ht="15.75" customHeight="1" spans="1:2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</row>
    <row r="126" s="53" customFormat="1" ht="15.75" customHeight="1" spans="1:2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</row>
    <row r="127" s="53" customFormat="1" ht="15.75" customHeight="1" spans="1:2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</row>
    <row r="128" s="53" customFormat="1" ht="15.75" customHeight="1" spans="1:2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</row>
    <row r="129" s="53" customFormat="1" ht="15.75" customHeight="1" spans="1:2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</row>
    <row r="130" s="53" customFormat="1" ht="15.75" customHeight="1" spans="1:2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</row>
    <row r="131" s="53" customFormat="1" ht="15.75" customHeight="1" spans="1:2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</row>
    <row r="132" s="53" customFormat="1" ht="15.75" customHeight="1" spans="1:2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</row>
    <row r="133" s="53" customFormat="1" ht="15.75" customHeight="1" spans="1:2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</row>
    <row r="134" s="53" customFormat="1" ht="15.75" customHeight="1" spans="1:2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</row>
    <row r="135" s="53" customFormat="1" ht="15.75" customHeight="1" spans="1:2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</row>
    <row r="136" s="53" customFormat="1" ht="15.75" customHeight="1" spans="1:2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</row>
    <row r="137" s="53" customFormat="1" ht="15.75" customHeight="1" spans="1:2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</row>
    <row r="138" s="53" customFormat="1" ht="15.75" customHeight="1" spans="1:2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</row>
    <row r="139" s="53" customFormat="1" ht="15.75" customHeight="1" spans="1:2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</row>
    <row r="140" s="53" customFormat="1" ht="15.75" customHeight="1" spans="1:2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</row>
    <row r="141" s="53" customFormat="1" ht="15.75" customHeight="1" spans="1:2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</row>
    <row r="142" s="53" customFormat="1" ht="15.75" customHeight="1" spans="1:2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</row>
    <row r="143" s="53" customFormat="1" ht="15.75" customHeight="1" spans="1:2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</row>
    <row r="144" s="53" customFormat="1" ht="15.75" customHeight="1" spans="1:2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</row>
    <row r="145" s="53" customFormat="1" ht="15.75" customHeight="1" spans="1:2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</row>
    <row r="146" s="53" customFormat="1" ht="15.75" customHeight="1" spans="1:2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</row>
    <row r="147" s="53" customFormat="1" ht="15.75" customHeight="1" spans="1:2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</row>
    <row r="148" s="53" customFormat="1" ht="15.75" customHeight="1" spans="1:2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</row>
    <row r="149" s="53" customFormat="1" ht="15.75" customHeight="1" spans="1:2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</row>
    <row r="150" s="53" customFormat="1" ht="15.75" customHeight="1" spans="1:2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</row>
    <row r="151" s="53" customFormat="1" ht="15.75" customHeight="1" spans="1:2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</row>
    <row r="152" s="53" customFormat="1" ht="15.75" customHeight="1" spans="1:2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</row>
    <row r="153" s="53" customFormat="1" ht="15.75" customHeight="1" spans="1:2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</row>
    <row r="154" s="53" customFormat="1" ht="15.75" customHeight="1" spans="1:2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</row>
    <row r="155" s="53" customFormat="1" ht="15.75" customHeight="1" spans="1:2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</row>
    <row r="156" s="53" customFormat="1" ht="15.75" customHeight="1" spans="1:2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</row>
    <row r="157" s="53" customFormat="1" ht="15.75" customHeight="1" spans="1:2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</row>
    <row r="158" s="53" customFormat="1" ht="15.75" customHeight="1" spans="1:2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</row>
    <row r="159" s="53" customFormat="1" ht="15.75" customHeight="1" spans="1:2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</row>
    <row r="160" s="53" customFormat="1" ht="15.75" customHeight="1" spans="1:2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</row>
    <row r="161" s="53" customFormat="1" ht="15.75" customHeight="1" spans="1:2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</row>
    <row r="162" s="53" customFormat="1" ht="15.75" customHeight="1" spans="1:2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</row>
    <row r="163" s="53" customFormat="1" ht="15.75" customHeight="1" spans="1:2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</row>
    <row r="164" s="53" customFormat="1" ht="15.75" customHeight="1" spans="1:2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</row>
    <row r="165" s="53" customFormat="1" ht="15.75" customHeight="1" spans="1:2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</row>
    <row r="166" s="53" customFormat="1" ht="15.75" customHeight="1" spans="1:2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</row>
    <row r="167" s="53" customFormat="1" ht="15.75" customHeight="1" spans="1:2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</row>
    <row r="168" s="53" customFormat="1" ht="15.75" customHeight="1" spans="1:2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</row>
    <row r="169" s="53" customFormat="1" ht="15.75" customHeight="1" spans="1:2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</row>
    <row r="170" s="53" customFormat="1" ht="15.75" customHeight="1" spans="1:2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</row>
    <row r="171" s="53" customFormat="1" ht="15.75" customHeight="1" spans="1:2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</row>
    <row r="172" s="53" customFormat="1" ht="15.75" customHeight="1" spans="1:2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</row>
    <row r="173" s="53" customFormat="1" ht="15.75" customHeight="1" spans="1:2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</row>
    <row r="174" s="53" customFormat="1" ht="15.75" customHeight="1" spans="1:2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</row>
    <row r="175" s="53" customFormat="1" ht="15.75" customHeight="1" spans="1:2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</row>
    <row r="176" s="53" customFormat="1" ht="15.75" customHeight="1" spans="1:2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</row>
    <row r="177" s="53" customFormat="1" ht="15.75" customHeight="1" spans="1:2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</row>
    <row r="178" s="53" customFormat="1" ht="15.75" customHeight="1" spans="1:2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</row>
    <row r="179" s="53" customFormat="1" ht="15.75" customHeight="1" spans="1:2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</row>
    <row r="180" s="53" customFormat="1" ht="15.75" customHeight="1" spans="1:2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</row>
    <row r="181" s="53" customFormat="1" ht="15.75" customHeight="1" spans="1:2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</row>
    <row r="182" s="53" customFormat="1" ht="15.75" customHeight="1" spans="1:2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</row>
    <row r="183" s="53" customFormat="1" ht="15.75" customHeight="1" spans="1:2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</row>
    <row r="184" s="53" customFormat="1" ht="15.75" customHeight="1" spans="1:2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</row>
    <row r="185" s="53" customFormat="1" ht="15.75" customHeight="1" spans="1:2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</row>
    <row r="186" s="53" customFormat="1" ht="15.75" customHeight="1" spans="1:2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</row>
    <row r="187" s="53" customFormat="1" ht="15.75" customHeight="1" spans="1:2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</row>
    <row r="188" s="53" customFormat="1" ht="15.75" customHeight="1" spans="1:2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</row>
    <row r="189" s="53" customFormat="1" ht="15.75" customHeight="1" spans="1:2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</row>
    <row r="190" s="53" customFormat="1" ht="15.75" customHeight="1" spans="1:2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</row>
    <row r="191" s="53" customFormat="1" ht="15.75" customHeight="1" spans="1:2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</row>
    <row r="192" s="53" customFormat="1" ht="15.75" customHeight="1" spans="1:2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</row>
    <row r="193" s="53" customFormat="1" ht="15.75" customHeight="1" spans="1:2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</row>
    <row r="194" s="53" customFormat="1" ht="15.75" customHeight="1" spans="1:2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</row>
    <row r="195" s="53" customFormat="1" ht="15.75" customHeight="1" spans="1:2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</row>
    <row r="196" s="53" customFormat="1" ht="15.75" customHeight="1" spans="1:2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</row>
    <row r="197" s="53" customFormat="1" ht="15.75" customHeight="1" spans="1:2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</row>
    <row r="198" s="53" customFormat="1" ht="15.75" customHeight="1" spans="1:2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</row>
    <row r="199" s="53" customFormat="1" ht="15.75" customHeight="1" spans="1:2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</row>
    <row r="200" s="53" customFormat="1" ht="15.75" customHeight="1" spans="1:2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</row>
    <row r="201" s="53" customFormat="1" ht="15.75" customHeight="1" spans="1:2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</row>
    <row r="202" s="53" customFormat="1" ht="15.75" customHeight="1" spans="1:2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</row>
    <row r="203" s="53" customFormat="1" ht="15.75" customHeight="1" spans="1:2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</row>
    <row r="204" s="53" customFormat="1" ht="15.75" customHeight="1" spans="1:2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</row>
    <row r="205" s="53" customFormat="1" ht="15.75" customHeight="1" spans="13:21">
      <c r="M205" s="116"/>
      <c r="N205" s="116"/>
      <c r="O205" s="116"/>
      <c r="P205" s="116"/>
      <c r="Q205" s="116"/>
      <c r="R205" s="116"/>
      <c r="S205" s="116"/>
      <c r="T205" s="116"/>
      <c r="U205" s="116"/>
    </row>
    <row r="206" s="53" customFormat="1" ht="15.75" customHeight="1" spans="13:21">
      <c r="M206" s="116"/>
      <c r="N206" s="116"/>
      <c r="O206" s="116"/>
      <c r="P206" s="116"/>
      <c r="Q206" s="116"/>
      <c r="R206" s="116"/>
      <c r="S206" s="116"/>
      <c r="T206" s="116"/>
      <c r="U206" s="116"/>
    </row>
    <row r="207" s="53" customFormat="1" ht="15.75" customHeight="1" spans="13:21">
      <c r="M207" s="116"/>
      <c r="N207" s="116"/>
      <c r="O207" s="116"/>
      <c r="P207" s="116"/>
      <c r="Q207" s="116"/>
      <c r="R207" s="116"/>
      <c r="S207" s="116"/>
      <c r="T207" s="116"/>
      <c r="U207" s="116"/>
    </row>
    <row r="208" s="53" customFormat="1" ht="15.75" customHeight="1" spans="13:21">
      <c r="M208" s="116"/>
      <c r="N208" s="116"/>
      <c r="O208" s="116"/>
      <c r="P208" s="116"/>
      <c r="Q208" s="116"/>
      <c r="R208" s="116"/>
      <c r="S208" s="116"/>
      <c r="T208" s="116"/>
      <c r="U208" s="116"/>
    </row>
    <row r="209" s="53" customFormat="1" ht="15.75" customHeight="1" spans="13:21">
      <c r="M209" s="116"/>
      <c r="N209" s="116"/>
      <c r="O209" s="116"/>
      <c r="P209" s="116"/>
      <c r="Q209" s="116"/>
      <c r="R209" s="116"/>
      <c r="S209" s="116"/>
      <c r="T209" s="116"/>
      <c r="U209" s="116"/>
    </row>
    <row r="210" s="53" customFormat="1" ht="15.75" customHeight="1" spans="13:21">
      <c r="M210" s="116"/>
      <c r="N210" s="116"/>
      <c r="O210" s="116"/>
      <c r="P210" s="116"/>
      <c r="Q210" s="116"/>
      <c r="R210" s="116"/>
      <c r="S210" s="116"/>
      <c r="T210" s="116"/>
      <c r="U210" s="116"/>
    </row>
    <row r="211" s="53" customFormat="1" ht="15.75" customHeight="1" spans="13:21">
      <c r="M211" s="116"/>
      <c r="N211" s="116"/>
      <c r="O211" s="116"/>
      <c r="P211" s="116"/>
      <c r="Q211" s="116"/>
      <c r="R211" s="116"/>
      <c r="S211" s="116"/>
      <c r="T211" s="116"/>
      <c r="U211" s="116"/>
    </row>
    <row r="212" s="53" customFormat="1" ht="15.75" customHeight="1" spans="13:21">
      <c r="M212" s="116"/>
      <c r="N212" s="116"/>
      <c r="O212" s="116"/>
      <c r="P212" s="116"/>
      <c r="Q212" s="116"/>
      <c r="R212" s="116"/>
      <c r="S212" s="116"/>
      <c r="T212" s="116"/>
      <c r="U212" s="116"/>
    </row>
    <row r="213" s="53" customFormat="1" ht="15.75" customHeight="1" spans="13:21">
      <c r="M213" s="116"/>
      <c r="N213" s="116"/>
      <c r="O213" s="116"/>
      <c r="P213" s="116"/>
      <c r="Q213" s="116"/>
      <c r="R213" s="116"/>
      <c r="S213" s="116"/>
      <c r="T213" s="116"/>
      <c r="U213" s="116"/>
    </row>
    <row r="214" s="53" customFormat="1" ht="15.75" customHeight="1" spans="13:21">
      <c r="M214" s="116"/>
      <c r="N214" s="116"/>
      <c r="O214" s="116"/>
      <c r="P214" s="116"/>
      <c r="Q214" s="116"/>
      <c r="R214" s="116"/>
      <c r="S214" s="116"/>
      <c r="T214" s="116"/>
      <c r="U214" s="116"/>
    </row>
    <row r="215" s="53" customFormat="1" ht="15.75" customHeight="1" spans="13:21">
      <c r="M215" s="116"/>
      <c r="N215" s="116"/>
      <c r="O215" s="116"/>
      <c r="Q215" s="116"/>
      <c r="R215" s="116"/>
      <c r="S215" s="116"/>
      <c r="T215" s="116"/>
      <c r="U215" s="116"/>
    </row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</sheetData>
  <mergeCells count="36">
    <mergeCell ref="A1:F1"/>
    <mergeCell ref="G1:M1"/>
    <mergeCell ref="A2:B2"/>
    <mergeCell ref="A3:B3"/>
    <mergeCell ref="A4:B4"/>
    <mergeCell ref="A5:B5"/>
    <mergeCell ref="A6:B6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D22"/>
    <mergeCell ref="A23:D23"/>
    <mergeCell ref="A24:D24"/>
    <mergeCell ref="A25:C25"/>
    <mergeCell ref="A26:C26"/>
    <mergeCell ref="A27:C27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A7:E8"/>
  </mergeCells>
  <conditionalFormatting sqref="I24:L24">
    <cfRule type="notContainsBlanks" dxfId="0" priority="1">
      <formula>LEN(TRIM(I24))&gt;0</formula>
    </cfRule>
  </conditionalFormatting>
  <conditionalFormatting sqref="I26:L26">
    <cfRule type="notContainsBlanks" dxfId="0" priority="4">
      <formula>LEN(TRIM(I26))&gt;0</formula>
    </cfRule>
  </conditionalFormatting>
  <conditionalFormatting sqref="Q9:Q30">
    <cfRule type="notContainsBlanks" dxfId="0" priority="3">
      <formula>LEN(TRIM(Q9))&gt;0</formula>
    </cfRule>
  </conditionalFormatting>
  <conditionalFormatting sqref="I9:M10 F9:F27 I12:L21 M31:M32 Q31:Q32">
    <cfRule type="notContainsBlanks" dxfId="0" priority="2">
      <formula>LEN(TRIM(F9))&gt;0</formula>
    </cfRule>
  </conditionalFormatting>
  <conditionalFormatting sqref="I11:I22 J12:L12 J22:L22 I23:L23 I24:I25 I27">
    <cfRule type="notContainsBlanks" dxfId="0" priority="7">
      <formula>LEN(TRIM(I11))&gt;0</formula>
    </cfRule>
  </conditionalFormatting>
  <conditionalFormatting sqref="J11:L12 M11:M30 J15:L21 J24:L24 J25:K25 J27:K27">
    <cfRule type="notContainsBlanks" dxfId="0" priority="5">
      <formula>LEN(TRIM(J11))&gt;0</formula>
    </cfRule>
  </conditionalFormatting>
  <conditionalFormatting sqref="J13:L14 L25 L27">
    <cfRule type="notContainsBlanks" dxfId="0" priority="6">
      <formula>LEN(TRIM(J13))&gt;0</formula>
    </cfRule>
  </conditionalFormatting>
  <pageMargins left="0.7" right="0.7" top="0.75" bottom="0.75" header="0.3" footer="0.3"/>
  <pageSetup paperSize="9" scale="68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909"/>
  <sheetViews>
    <sheetView view="pageBreakPreview" zoomScale="55" zoomScaleNormal="100" workbookViewId="0">
      <selection activeCell="J33" sqref="J33"/>
    </sheetView>
  </sheetViews>
  <sheetFormatPr defaultColWidth="14.4513274336283" defaultRowHeight="15" customHeight="1"/>
  <cols>
    <col min="1" max="1" width="4.63716814159292" style="53" customWidth="1"/>
    <col min="2" max="2" width="18.6371681415929" style="53" customWidth="1"/>
    <col min="3" max="3" width="28.6371681415929" style="53" customWidth="1"/>
    <col min="4" max="4" width="23.3628318584071" style="53" customWidth="1"/>
    <col min="5" max="5" width="36.4513274336283" style="53" customWidth="1"/>
    <col min="6" max="6" width="8.63716814159292" style="53" customWidth="1"/>
    <col min="7" max="12" width="10" style="53" customWidth="1"/>
    <col min="13" max="13" width="14.1769911504425" style="53" customWidth="1"/>
    <col min="14" max="14" width="9.8141592920354" style="53" customWidth="1"/>
    <col min="15" max="16" width="9.63716814159292" style="53" customWidth="1"/>
    <col min="17" max="17" width="7.45132743362832" style="53" customWidth="1"/>
    <col min="18" max="18" width="11.4513274336283" style="53" customWidth="1"/>
    <col min="19" max="19" width="32.6371681415929" style="53" customWidth="1"/>
    <col min="20" max="21" width="13.6371681415929" style="53" customWidth="1"/>
    <col min="22" max="16384" width="14.4513274336283" style="53"/>
  </cols>
  <sheetData>
    <row r="1" s="53" customFormat="1" ht="30" customHeight="1" spans="1:21">
      <c r="A1" s="55" t="s">
        <v>0</v>
      </c>
      <c r="B1" s="56"/>
      <c r="C1" s="56"/>
      <c r="D1" s="56"/>
      <c r="E1" s="56"/>
      <c r="F1" s="56"/>
      <c r="G1" s="57"/>
      <c r="H1" s="58"/>
      <c r="I1" s="58"/>
      <c r="J1" s="58"/>
      <c r="K1" s="58"/>
      <c r="L1" s="58"/>
      <c r="M1" s="118"/>
      <c r="N1" s="119"/>
      <c r="O1" s="119"/>
      <c r="P1" s="119"/>
      <c r="Q1" s="119"/>
      <c r="R1" s="119"/>
      <c r="S1" s="116"/>
      <c r="T1" s="116"/>
      <c r="U1" s="116"/>
    </row>
    <row r="2" s="53" customFormat="1" ht="15.75" customHeight="1" spans="1:21">
      <c r="A2" s="59" t="s">
        <v>1</v>
      </c>
      <c r="B2" s="60"/>
      <c r="C2" s="61" t="str">
        <f>'[1]Style Summary Cover Page'!B2</f>
        <v>ISLA DRESS</v>
      </c>
      <c r="D2" s="62" t="s">
        <v>2</v>
      </c>
      <c r="E2" s="63" t="str" cm="1">
        <f t="array" ref="E2:F2">'[1]Style Summary Cover Page'!D2:E2</f>
        <v>SARAH PUNTER</v>
      </c>
      <c r="F2" s="64" t="e">
        <v>#REF!</v>
      </c>
      <c r="G2" s="65"/>
      <c r="H2" s="65"/>
      <c r="I2" s="65"/>
      <c r="J2" s="65"/>
      <c r="K2" s="65"/>
      <c r="L2" s="65"/>
      <c r="M2" s="65"/>
      <c r="N2" s="120"/>
      <c r="O2" s="120"/>
      <c r="P2" s="120"/>
      <c r="Q2" s="120"/>
      <c r="R2" s="120"/>
      <c r="S2" s="116"/>
      <c r="T2" s="116"/>
      <c r="U2" s="116"/>
    </row>
    <row r="3" s="53" customFormat="1" ht="15.75" customHeight="1" spans="1:21">
      <c r="A3" s="66" t="s">
        <v>3</v>
      </c>
      <c r="B3" s="56"/>
      <c r="C3" s="67">
        <f>'[1]Style Summary Cover Page'!B3</f>
        <v>45187</v>
      </c>
      <c r="D3" s="68" t="s">
        <v>4</v>
      </c>
      <c r="E3" s="63" t="str" cm="1">
        <f t="array" ref="E3:F3">'[1]Style Summary Cover Page'!D3:E3</f>
        <v>SARAH P</v>
      </c>
      <c r="F3" s="69" t="e">
        <v>#REF!</v>
      </c>
      <c r="G3" s="65"/>
      <c r="H3" s="65"/>
      <c r="I3" s="65"/>
      <c r="J3" s="65"/>
      <c r="K3" s="65"/>
      <c r="L3" s="65"/>
      <c r="M3" s="65"/>
      <c r="N3" s="120"/>
      <c r="O3" s="120"/>
      <c r="P3" s="120"/>
      <c r="Q3" s="120"/>
      <c r="R3" s="120"/>
      <c r="S3" s="116"/>
      <c r="T3" s="116"/>
      <c r="U3" s="116"/>
    </row>
    <row r="4" s="53" customFormat="1" ht="15.75" customHeight="1" spans="1:21">
      <c r="A4" s="66" t="s">
        <v>5</v>
      </c>
      <c r="B4" s="56"/>
      <c r="C4" s="61" t="str">
        <f>'[1]Style Summary Cover Page'!B4</f>
        <v>SPRING 25</v>
      </c>
      <c r="D4" s="68" t="s">
        <v>6</v>
      </c>
      <c r="E4" s="63" t="str" cm="1">
        <f t="array" ref="E4:F4">'[1]Style Summary Cover Page'!D4:E4</f>
        <v>HANNAH</v>
      </c>
      <c r="F4" s="69" t="e">
        <v>#REF!</v>
      </c>
      <c r="G4" s="65"/>
      <c r="H4" s="65"/>
      <c r="I4" s="65"/>
      <c r="J4" s="65"/>
      <c r="K4" s="65"/>
      <c r="L4" s="65"/>
      <c r="M4" s="65"/>
      <c r="N4" s="120"/>
      <c r="O4" s="120"/>
      <c r="P4" s="120"/>
      <c r="Q4" s="120"/>
      <c r="R4" s="120"/>
      <c r="S4" s="116"/>
      <c r="T4" s="116"/>
      <c r="U4" s="116"/>
    </row>
    <row r="5" s="53" customFormat="1" ht="15.75" customHeight="1" spans="1:21">
      <c r="A5" s="66" t="s">
        <v>7</v>
      </c>
      <c r="B5" s="56"/>
      <c r="C5" s="61" t="str">
        <f>'[1]Style Summary Cover Page'!B5</f>
        <v>SPRING</v>
      </c>
      <c r="D5" s="68" t="s">
        <v>8</v>
      </c>
      <c r="E5" s="63" t="str" cm="1">
        <f t="array" ref="E5:F5">'[1]Style Summary Cover Page'!D5:E5</f>
        <v>SMALL</v>
      </c>
      <c r="F5" s="69" t="e">
        <v>#REF!</v>
      </c>
      <c r="G5" s="65"/>
      <c r="H5" s="65"/>
      <c r="I5" s="65"/>
      <c r="J5" s="65"/>
      <c r="K5" s="65"/>
      <c r="L5" s="65"/>
      <c r="M5" s="65"/>
      <c r="N5" s="120"/>
      <c r="O5" s="120"/>
      <c r="P5" s="120"/>
      <c r="Q5" s="120"/>
      <c r="R5" s="120"/>
      <c r="S5" s="116"/>
      <c r="T5" s="116"/>
      <c r="U5" s="116"/>
    </row>
    <row r="6" s="53" customFormat="1" ht="15.75" customHeight="1" spans="1:21">
      <c r="A6" s="66" t="s">
        <v>9</v>
      </c>
      <c r="B6" s="56"/>
      <c r="C6" s="70" t="s">
        <v>10</v>
      </c>
      <c r="D6" s="68" t="s">
        <v>11</v>
      </c>
      <c r="E6" s="63" t="str" cm="1">
        <f t="array" ref="E6:F6">'[1]Style Summary Cover Page'!D6:E6</f>
        <v>ANY AVAILABLE</v>
      </c>
      <c r="F6" s="69" t="e">
        <v>#REF!</v>
      </c>
      <c r="G6" s="65"/>
      <c r="H6" s="65"/>
      <c r="I6" s="65"/>
      <c r="J6" s="65"/>
      <c r="K6" s="65"/>
      <c r="L6" s="65"/>
      <c r="M6" s="65"/>
      <c r="N6" s="120"/>
      <c r="O6" s="120"/>
      <c r="P6" s="120"/>
      <c r="Q6" s="120"/>
      <c r="R6" s="134"/>
      <c r="S6" s="116"/>
      <c r="T6" s="116"/>
      <c r="U6" s="116"/>
    </row>
    <row r="7" s="53" customFormat="1" ht="15.75" customHeight="1" spans="1:21">
      <c r="A7" s="71" t="s">
        <v>12</v>
      </c>
      <c r="B7" s="71"/>
      <c r="C7" s="71"/>
      <c r="D7" s="71"/>
      <c r="E7" s="72"/>
      <c r="F7" s="73" t="s">
        <v>13</v>
      </c>
      <c r="G7" s="74" t="s">
        <v>14</v>
      </c>
      <c r="H7" s="75" t="s">
        <v>15</v>
      </c>
      <c r="I7" s="121" t="s">
        <v>16</v>
      </c>
      <c r="J7" s="74" t="s">
        <v>17</v>
      </c>
      <c r="K7" s="74" t="s">
        <v>18</v>
      </c>
      <c r="L7" s="122" t="s">
        <v>19</v>
      </c>
      <c r="M7" s="123" t="s">
        <v>20</v>
      </c>
      <c r="N7" s="124"/>
      <c r="O7" s="125"/>
      <c r="P7" s="124"/>
      <c r="Q7" s="124"/>
      <c r="R7" s="125"/>
      <c r="S7" s="128"/>
      <c r="T7" s="116"/>
      <c r="U7" s="116"/>
    </row>
    <row r="8" s="53" customFormat="1" ht="15.75" spans="1:21">
      <c r="A8" s="76"/>
      <c r="B8" s="76"/>
      <c r="C8" s="76"/>
      <c r="D8" s="76"/>
      <c r="E8" s="77"/>
      <c r="F8" s="78"/>
      <c r="G8" s="79"/>
      <c r="H8" s="79"/>
      <c r="I8" s="79"/>
      <c r="J8" s="79"/>
      <c r="K8" s="79"/>
      <c r="L8" s="126"/>
      <c r="M8" s="127"/>
      <c r="N8" s="128"/>
      <c r="O8" s="128"/>
      <c r="P8" s="128"/>
      <c r="Q8" s="125"/>
      <c r="R8" s="128"/>
      <c r="S8" s="128"/>
      <c r="T8" s="116"/>
      <c r="U8" s="116"/>
    </row>
    <row r="9" s="53" customFormat="1" ht="30" customHeight="1" spans="1:21">
      <c r="A9" s="80" t="s">
        <v>21</v>
      </c>
      <c r="B9" s="81"/>
      <c r="C9" s="81"/>
      <c r="D9" s="82"/>
      <c r="E9" s="83" t="s">
        <v>22</v>
      </c>
      <c r="F9" s="84">
        <v>0.25</v>
      </c>
      <c r="G9" s="85">
        <f>'XS-XXL'!G9*2.54</f>
        <v>115.57</v>
      </c>
      <c r="H9" s="85">
        <f>'XS-XXL'!H9*2.54</f>
        <v>116.84</v>
      </c>
      <c r="I9" s="85">
        <f>'XS-XXL'!I9*2.54</f>
        <v>118.11</v>
      </c>
      <c r="J9" s="85">
        <f>'XS-XXL'!J9*2.54</f>
        <v>119.38</v>
      </c>
      <c r="K9" s="85">
        <f>'XS-XXL'!K9*2.54</f>
        <v>119.38</v>
      </c>
      <c r="L9" s="85">
        <f>'XS-XXL'!L9*2.54</f>
        <v>119.38</v>
      </c>
      <c r="M9" s="129"/>
      <c r="N9" s="130"/>
      <c r="O9" s="130"/>
      <c r="P9" s="131"/>
      <c r="Q9" s="130"/>
      <c r="R9" s="130"/>
      <c r="S9" s="135"/>
      <c r="T9" s="116"/>
      <c r="U9" s="116"/>
    </row>
    <row r="10" s="53" customFormat="1" ht="30" customHeight="1" spans="1:21">
      <c r="A10" s="86" t="s">
        <v>23</v>
      </c>
      <c r="B10" s="87"/>
      <c r="C10" s="87"/>
      <c r="D10" s="82"/>
      <c r="E10" s="88" t="s">
        <v>24</v>
      </c>
      <c r="F10" s="84">
        <v>0.25</v>
      </c>
      <c r="G10" s="85">
        <f>'XS-XXL'!G10*2.54</f>
        <v>111.76</v>
      </c>
      <c r="H10" s="85">
        <f>'XS-XXL'!H10*2.54</f>
        <v>113.03</v>
      </c>
      <c r="I10" s="85">
        <f>'XS-XXL'!I10*2.54</f>
        <v>114.3</v>
      </c>
      <c r="J10" s="85">
        <f>'XS-XXL'!J10*2.54</f>
        <v>115.57</v>
      </c>
      <c r="K10" s="85">
        <f>'XS-XXL'!K10*2.54</f>
        <v>115.57</v>
      </c>
      <c r="L10" s="85">
        <f>'XS-XXL'!L10*2.54</f>
        <v>115.57</v>
      </c>
      <c r="M10" s="129"/>
      <c r="N10" s="130"/>
      <c r="O10" s="130"/>
      <c r="P10" s="131"/>
      <c r="Q10" s="130"/>
      <c r="R10" s="130"/>
      <c r="S10" s="135"/>
      <c r="T10" s="116"/>
      <c r="U10" s="116"/>
    </row>
    <row r="11" s="53" customFormat="1" ht="30" customHeight="1" spans="1:21">
      <c r="A11" s="86" t="s">
        <v>25</v>
      </c>
      <c r="B11" s="87"/>
      <c r="C11" s="87"/>
      <c r="D11" s="82"/>
      <c r="E11" s="88" t="s">
        <v>26</v>
      </c>
      <c r="F11" s="84">
        <v>0.25</v>
      </c>
      <c r="G11" s="85">
        <f>'XS-XXL'!G11*2.54</f>
        <v>112.395</v>
      </c>
      <c r="H11" s="85">
        <f>'XS-XXL'!H11*2.54</f>
        <v>113.03</v>
      </c>
      <c r="I11" s="85">
        <f>'XS-XXL'!I11*2.54</f>
        <v>113.665</v>
      </c>
      <c r="J11" s="85">
        <f>'XS-XXL'!J11*2.54</f>
        <v>114.3</v>
      </c>
      <c r="K11" s="85">
        <f>'XS-XXL'!K11*2.54</f>
        <v>114.935</v>
      </c>
      <c r="L11" s="85">
        <f>'XS-XXL'!L11*2.54</f>
        <v>115.57</v>
      </c>
      <c r="M11" s="129"/>
      <c r="N11" s="130"/>
      <c r="O11" s="130"/>
      <c r="P11" s="131"/>
      <c r="Q11" s="130"/>
      <c r="R11" s="130"/>
      <c r="S11" s="135"/>
      <c r="T11" s="116"/>
      <c r="U11" s="116"/>
    </row>
    <row r="12" s="53" customFormat="1" ht="30" customHeight="1" spans="1:21">
      <c r="A12" s="86" t="s">
        <v>27</v>
      </c>
      <c r="B12" s="87"/>
      <c r="C12" s="87"/>
      <c r="D12" s="89"/>
      <c r="E12" s="88" t="s">
        <v>28</v>
      </c>
      <c r="F12" s="84">
        <v>0.25</v>
      </c>
      <c r="G12" s="85">
        <f>'XS-XXL'!G12*2.54</f>
        <v>2.54</v>
      </c>
      <c r="H12" s="85">
        <f>'XS-XXL'!H12*2.54</f>
        <v>2.54</v>
      </c>
      <c r="I12" s="85">
        <f>'XS-XXL'!I12*2.54</f>
        <v>2.54</v>
      </c>
      <c r="J12" s="85">
        <f>'XS-XXL'!J12*2.54</f>
        <v>2.54</v>
      </c>
      <c r="K12" s="85">
        <f>'XS-XXL'!K12*2.54</f>
        <v>2.54</v>
      </c>
      <c r="L12" s="85">
        <f>'XS-XXL'!L12*2.54</f>
        <v>2.54</v>
      </c>
      <c r="M12" s="129"/>
      <c r="N12" s="130"/>
      <c r="O12" s="130"/>
      <c r="P12" s="131"/>
      <c r="Q12" s="130"/>
      <c r="R12" s="130"/>
      <c r="S12" s="135"/>
      <c r="T12" s="116"/>
      <c r="U12" s="116"/>
    </row>
    <row r="13" s="53" customFormat="1" ht="30" customHeight="1" spans="1:21">
      <c r="A13" s="90" t="s">
        <v>29</v>
      </c>
      <c r="B13" s="91"/>
      <c r="C13" s="91"/>
      <c r="D13" s="92"/>
      <c r="E13" s="88" t="s">
        <v>30</v>
      </c>
      <c r="F13" s="84">
        <v>0.25</v>
      </c>
      <c r="G13" s="85">
        <f>'XS-XXL'!G13*2.54</f>
        <v>75.565</v>
      </c>
      <c r="H13" s="85">
        <f>'XS-XXL'!H13*2.54</f>
        <v>80.645</v>
      </c>
      <c r="I13" s="85">
        <f>'XS-XXL'!I13*2.54</f>
        <v>85.725</v>
      </c>
      <c r="J13" s="85">
        <f>'XS-XXL'!J13*2.54</f>
        <v>92.075</v>
      </c>
      <c r="K13" s="85">
        <f>'XS-XXL'!K13*2.54</f>
        <v>97.155</v>
      </c>
      <c r="L13" s="85">
        <f>'XS-XXL'!L13*2.54</f>
        <v>102.235</v>
      </c>
      <c r="M13" s="129"/>
      <c r="N13" s="130"/>
      <c r="O13" s="130"/>
      <c r="P13" s="131"/>
      <c r="Q13" s="130"/>
      <c r="R13" s="130"/>
      <c r="S13" s="135"/>
      <c r="T13" s="116"/>
      <c r="U13" s="116"/>
    </row>
    <row r="14" s="53" customFormat="1" ht="30" customHeight="1" spans="1:21">
      <c r="A14" s="86" t="s">
        <v>31</v>
      </c>
      <c r="B14" s="87"/>
      <c r="C14" s="87"/>
      <c r="D14" s="92"/>
      <c r="E14" s="88" t="s">
        <v>32</v>
      </c>
      <c r="F14" s="84">
        <v>0.25</v>
      </c>
      <c r="G14" s="85">
        <f>'XS-XXL'!G14*2.54</f>
        <v>76.2</v>
      </c>
      <c r="H14" s="85">
        <f>'XS-XXL'!H14*2.54</f>
        <v>81.28</v>
      </c>
      <c r="I14" s="85">
        <f>'XS-XXL'!I14*2.54</f>
        <v>86.36</v>
      </c>
      <c r="J14" s="85">
        <f>'XS-XXL'!J14*2.54</f>
        <v>92.71</v>
      </c>
      <c r="K14" s="85">
        <f>'XS-XXL'!K14*2.54</f>
        <v>97.79</v>
      </c>
      <c r="L14" s="85">
        <f>'XS-XXL'!L14*2.54</f>
        <v>102.87</v>
      </c>
      <c r="M14" s="129"/>
      <c r="N14" s="130"/>
      <c r="O14" s="130"/>
      <c r="P14" s="131"/>
      <c r="Q14" s="130"/>
      <c r="R14" s="130"/>
      <c r="S14" s="135"/>
      <c r="T14" s="116"/>
      <c r="U14" s="116"/>
    </row>
    <row r="15" s="53" customFormat="1" ht="30" customHeight="1" spans="1:21">
      <c r="A15" s="93" t="s">
        <v>33</v>
      </c>
      <c r="B15" s="94"/>
      <c r="C15" s="94"/>
      <c r="D15" s="92"/>
      <c r="E15" s="95" t="s">
        <v>34</v>
      </c>
      <c r="F15" s="84">
        <v>0.25</v>
      </c>
      <c r="G15" s="85">
        <f>'XS-XXL'!G15*2.54</f>
        <v>80.01</v>
      </c>
      <c r="H15" s="85">
        <f>'XS-XXL'!H15*2.54</f>
        <v>85.09</v>
      </c>
      <c r="I15" s="85">
        <f>'XS-XXL'!I15*2.54</f>
        <v>90.17</v>
      </c>
      <c r="J15" s="85">
        <f>'XS-XXL'!J15*2.54</f>
        <v>96.52</v>
      </c>
      <c r="K15" s="85">
        <f>'XS-XXL'!K15*2.54</f>
        <v>101.6</v>
      </c>
      <c r="L15" s="85">
        <f>'XS-XXL'!L15*2.54</f>
        <v>106.68</v>
      </c>
      <c r="M15" s="129"/>
      <c r="N15" s="130"/>
      <c r="O15" s="130"/>
      <c r="P15" s="131"/>
      <c r="Q15" s="130"/>
      <c r="R15" s="130"/>
      <c r="S15" s="135"/>
      <c r="T15" s="116"/>
      <c r="U15" s="116"/>
    </row>
    <row r="16" s="53" customFormat="1" ht="30" customHeight="1" spans="1:21">
      <c r="A16" s="93" t="s">
        <v>35</v>
      </c>
      <c r="B16" s="94"/>
      <c r="C16" s="94"/>
      <c r="D16" s="82"/>
      <c r="E16" s="95" t="s">
        <v>36</v>
      </c>
      <c r="F16" s="84">
        <v>0.25</v>
      </c>
      <c r="G16" s="85">
        <f>'XS-XXL'!G16*2.54</f>
        <v>93.98</v>
      </c>
      <c r="H16" s="85">
        <f>'XS-XXL'!H16*2.54</f>
        <v>99.06</v>
      </c>
      <c r="I16" s="85">
        <f>'XS-XXL'!I16*2.54</f>
        <v>104.14</v>
      </c>
      <c r="J16" s="85">
        <f>'XS-XXL'!J16*2.54</f>
        <v>110.49</v>
      </c>
      <c r="K16" s="85">
        <f>'XS-XXL'!K16*2.54</f>
        <v>115.57</v>
      </c>
      <c r="L16" s="85">
        <f>'XS-XXL'!L16*2.54</f>
        <v>120.65</v>
      </c>
      <c r="M16" s="129"/>
      <c r="N16" s="130"/>
      <c r="O16" s="130"/>
      <c r="P16" s="131"/>
      <c r="Q16" s="130"/>
      <c r="R16" s="130"/>
      <c r="S16" s="135"/>
      <c r="T16" s="116"/>
      <c r="U16" s="116"/>
    </row>
    <row r="17" s="53" customFormat="1" ht="30" customHeight="1" spans="1:21">
      <c r="A17" s="90" t="s">
        <v>37</v>
      </c>
      <c r="B17" s="91"/>
      <c r="C17" s="91"/>
      <c r="D17" s="82"/>
      <c r="E17" s="83" t="s">
        <v>38</v>
      </c>
      <c r="F17" s="84">
        <v>0.25</v>
      </c>
      <c r="G17" s="85">
        <f>'XS-XXL'!G17*2.54</f>
        <v>97.155</v>
      </c>
      <c r="H17" s="85">
        <f>'XS-XXL'!H17*2.54</f>
        <v>102.235</v>
      </c>
      <c r="I17" s="85">
        <f>'XS-XXL'!I17*2.54</f>
        <v>107.315</v>
      </c>
      <c r="J17" s="85">
        <f>'XS-XXL'!J17*2.54</f>
        <v>113.665</v>
      </c>
      <c r="K17" s="85">
        <f>'XS-XXL'!K17*2.54</f>
        <v>118.745</v>
      </c>
      <c r="L17" s="85">
        <f>'XS-XXL'!L17*2.54</f>
        <v>123.825</v>
      </c>
      <c r="M17" s="129"/>
      <c r="N17" s="130"/>
      <c r="O17" s="130"/>
      <c r="P17" s="131"/>
      <c r="Q17" s="130"/>
      <c r="R17" s="130"/>
      <c r="S17" s="135"/>
      <c r="T17" s="116"/>
      <c r="U17" s="116"/>
    </row>
    <row r="18" s="53" customFormat="1" ht="30" customHeight="1" spans="1:21">
      <c r="A18" s="96" t="s">
        <v>39</v>
      </c>
      <c r="B18" s="97"/>
      <c r="C18" s="97"/>
      <c r="D18" s="98"/>
      <c r="E18" s="83" t="s">
        <v>40</v>
      </c>
      <c r="F18" s="99">
        <v>0.25</v>
      </c>
      <c r="G18" s="85">
        <f>'XS-XXL'!G18*2.54</f>
        <v>46.355</v>
      </c>
      <c r="H18" s="85">
        <f>'XS-XXL'!H18*2.54</f>
        <v>48.895</v>
      </c>
      <c r="I18" s="85">
        <f>'XS-XXL'!I18*2.54</f>
        <v>51.435</v>
      </c>
      <c r="J18" s="85">
        <f>'XS-XXL'!J18*2.54</f>
        <v>54.61</v>
      </c>
      <c r="K18" s="85">
        <f>'XS-XXL'!K18*2.54</f>
        <v>57.15</v>
      </c>
      <c r="L18" s="85">
        <f>'XS-XXL'!L18*2.54</f>
        <v>59.69</v>
      </c>
      <c r="M18" s="129"/>
      <c r="N18" s="130"/>
      <c r="O18" s="130"/>
      <c r="P18" s="131"/>
      <c r="Q18" s="130"/>
      <c r="R18" s="130"/>
      <c r="S18" s="135"/>
      <c r="T18" s="116"/>
      <c r="U18" s="116"/>
    </row>
    <row r="19" s="53" customFormat="1" ht="30" customHeight="1" spans="1:21">
      <c r="A19" s="100" t="s">
        <v>41</v>
      </c>
      <c r="B19" s="101"/>
      <c r="C19" s="101"/>
      <c r="D19" s="102"/>
      <c r="E19" s="83" t="s">
        <v>40</v>
      </c>
      <c r="F19" s="99">
        <v>0.25</v>
      </c>
      <c r="G19" s="85">
        <f>'XS-XXL'!G19*2.54</f>
        <v>50.8</v>
      </c>
      <c r="H19" s="85">
        <f>'XS-XXL'!H19*2.54</f>
        <v>53.34</v>
      </c>
      <c r="I19" s="85">
        <f>'XS-XXL'!I19*2.54</f>
        <v>55.88</v>
      </c>
      <c r="J19" s="85">
        <f>'XS-XXL'!J19*2.54</f>
        <v>59.055</v>
      </c>
      <c r="K19" s="85">
        <f>'XS-XXL'!K19*2.54</f>
        <v>61.595</v>
      </c>
      <c r="L19" s="85">
        <f>'XS-XXL'!L19*2.54</f>
        <v>64.135</v>
      </c>
      <c r="M19" s="129"/>
      <c r="N19" s="130"/>
      <c r="O19" s="130"/>
      <c r="P19" s="131"/>
      <c r="Q19" s="130"/>
      <c r="R19" s="130"/>
      <c r="S19" s="135"/>
      <c r="T19" s="116"/>
      <c r="U19" s="116"/>
    </row>
    <row r="20" s="53" customFormat="1" ht="30" customHeight="1" spans="1:21">
      <c r="A20" s="90" t="s">
        <v>42</v>
      </c>
      <c r="B20" s="91"/>
      <c r="C20" s="91"/>
      <c r="D20" s="103"/>
      <c r="E20" s="83" t="s">
        <v>43</v>
      </c>
      <c r="F20" s="99">
        <v>0.25</v>
      </c>
      <c r="G20" s="85">
        <f>'XS-XXL'!G20*2.54</f>
        <v>96.52</v>
      </c>
      <c r="H20" s="85">
        <f>'XS-XXL'!H20*2.54</f>
        <v>101.6</v>
      </c>
      <c r="I20" s="85">
        <f>'XS-XXL'!I20*2.54</f>
        <v>106.68</v>
      </c>
      <c r="J20" s="85">
        <f>'XS-XXL'!J20*2.54</f>
        <v>113.03</v>
      </c>
      <c r="K20" s="85">
        <f>'XS-XXL'!K20*2.54</f>
        <v>118.11</v>
      </c>
      <c r="L20" s="85">
        <f>'XS-XXL'!L20*2.54</f>
        <v>123.19</v>
      </c>
      <c r="M20" s="129"/>
      <c r="N20" s="130"/>
      <c r="O20" s="130"/>
      <c r="P20" s="131"/>
      <c r="Q20" s="130"/>
      <c r="R20" s="130"/>
      <c r="S20" s="135"/>
      <c r="T20" s="116"/>
      <c r="U20" s="116"/>
    </row>
    <row r="21" s="53" customFormat="1" ht="30" customHeight="1" spans="1:21">
      <c r="A21" s="104" t="s">
        <v>44</v>
      </c>
      <c r="B21" s="105"/>
      <c r="C21" s="105"/>
      <c r="D21" s="106"/>
      <c r="E21" s="88" t="s">
        <v>45</v>
      </c>
      <c r="F21" s="99">
        <v>0.25</v>
      </c>
      <c r="G21" s="85">
        <f>'XS-XXL'!G21*2.54</f>
        <v>16.51</v>
      </c>
      <c r="H21" s="85">
        <f>'XS-XXL'!H21*2.54</f>
        <v>19.05</v>
      </c>
      <c r="I21" s="85">
        <f>'XS-XXL'!I21*2.54</f>
        <v>21.59</v>
      </c>
      <c r="J21" s="85">
        <f>'XS-XXL'!J21*2.54</f>
        <v>24.765</v>
      </c>
      <c r="K21" s="85">
        <f>'XS-XXL'!K21*2.54</f>
        <v>27.305</v>
      </c>
      <c r="L21" s="85">
        <f>'XS-XXL'!L21*2.54</f>
        <v>29.845</v>
      </c>
      <c r="M21" s="129"/>
      <c r="N21" s="130"/>
      <c r="O21" s="130"/>
      <c r="P21" s="131"/>
      <c r="Q21" s="130"/>
      <c r="R21" s="130"/>
      <c r="S21" s="135"/>
      <c r="T21" s="116"/>
      <c r="U21" s="116"/>
    </row>
    <row r="22" s="53" customFormat="1" ht="30" customHeight="1" spans="1:21">
      <c r="A22" s="86" t="s">
        <v>46</v>
      </c>
      <c r="B22" s="107"/>
      <c r="C22" s="107"/>
      <c r="D22" s="107"/>
      <c r="E22" s="88" t="s">
        <v>47</v>
      </c>
      <c r="F22" s="99">
        <v>0.25</v>
      </c>
      <c r="G22" s="85">
        <f>'XS-XXL'!G22*2.54</f>
        <v>17.78</v>
      </c>
      <c r="H22" s="85">
        <f>'XS-XXL'!H22*2.54</f>
        <v>19.05</v>
      </c>
      <c r="I22" s="85">
        <f>'XS-XXL'!I22*2.54</f>
        <v>20.32</v>
      </c>
      <c r="J22" s="85">
        <f>'XS-XXL'!J22*2.54</f>
        <v>21.59</v>
      </c>
      <c r="K22" s="85">
        <f>'XS-XXL'!K22*2.54</f>
        <v>22.86</v>
      </c>
      <c r="L22" s="85">
        <f>'XS-XXL'!L22*2.54</f>
        <v>24.13</v>
      </c>
      <c r="M22" s="129"/>
      <c r="N22" s="130"/>
      <c r="O22" s="130"/>
      <c r="P22" s="131"/>
      <c r="Q22" s="130"/>
      <c r="R22" s="130"/>
      <c r="S22" s="135"/>
      <c r="T22" s="116"/>
      <c r="U22" s="116"/>
    </row>
    <row r="23" s="53" customFormat="1" ht="30" customHeight="1" spans="1:21">
      <c r="A23" s="86" t="s">
        <v>48</v>
      </c>
      <c r="B23" s="107"/>
      <c r="C23" s="107"/>
      <c r="D23" s="107"/>
      <c r="E23" s="88" t="s">
        <v>49</v>
      </c>
      <c r="F23" s="99">
        <v>0.25</v>
      </c>
      <c r="G23" s="85">
        <f>'XS-XXL'!G23*2.54</f>
        <v>29.21</v>
      </c>
      <c r="H23" s="85">
        <f>'XS-XXL'!H23*2.54</f>
        <v>30.48</v>
      </c>
      <c r="I23" s="85">
        <f>'XS-XXL'!I23*2.54</f>
        <v>31.75</v>
      </c>
      <c r="J23" s="85">
        <f>'XS-XXL'!J23*2.54</f>
        <v>33.02</v>
      </c>
      <c r="K23" s="85">
        <f>'XS-XXL'!K23*2.54</f>
        <v>34.29</v>
      </c>
      <c r="L23" s="85">
        <f>'XS-XXL'!L23*2.54</f>
        <v>35.56</v>
      </c>
      <c r="M23" s="129"/>
      <c r="N23" s="130"/>
      <c r="O23" s="130"/>
      <c r="P23" s="131"/>
      <c r="Q23" s="130"/>
      <c r="R23" s="130"/>
      <c r="S23" s="135"/>
      <c r="T23" s="116"/>
      <c r="U23" s="116"/>
    </row>
    <row r="24" s="53" customFormat="1" ht="30" customHeight="1" spans="1:21">
      <c r="A24" s="90" t="s">
        <v>50</v>
      </c>
      <c r="B24" s="108"/>
      <c r="C24" s="108"/>
      <c r="D24" s="108"/>
      <c r="E24" s="83" t="s">
        <v>51</v>
      </c>
      <c r="F24" s="99">
        <v>0.25</v>
      </c>
      <c r="G24" s="85">
        <f>'XS-XXL'!G24*2.54</f>
        <v>34.29</v>
      </c>
      <c r="H24" s="85">
        <f>'XS-XXL'!H24*2.54</f>
        <v>36.83</v>
      </c>
      <c r="I24" s="85">
        <f>'XS-XXL'!I24*2.54</f>
        <v>39.37</v>
      </c>
      <c r="J24" s="85">
        <f>'XS-XXL'!J24*2.54</f>
        <v>42.545</v>
      </c>
      <c r="K24" s="85">
        <f>'XS-XXL'!K24*2.54</f>
        <v>45.085</v>
      </c>
      <c r="L24" s="85">
        <f>'XS-XXL'!L24*2.54</f>
        <v>47.625</v>
      </c>
      <c r="M24" s="129"/>
      <c r="N24" s="130"/>
      <c r="O24" s="130"/>
      <c r="P24" s="131"/>
      <c r="Q24" s="130"/>
      <c r="R24" s="130"/>
      <c r="S24" s="135"/>
      <c r="T24" s="116"/>
      <c r="U24" s="116"/>
    </row>
    <row r="25" s="53" customFormat="1" ht="30" customHeight="1" spans="1:21">
      <c r="A25" s="90" t="s">
        <v>52</v>
      </c>
      <c r="B25" s="109"/>
      <c r="C25" s="109"/>
      <c r="D25" s="110"/>
      <c r="E25" s="83" t="s">
        <v>53</v>
      </c>
      <c r="F25" s="99">
        <v>0.25</v>
      </c>
      <c r="G25" s="85">
        <f>'XS-XXL'!G25*2.54</f>
        <v>40.005</v>
      </c>
      <c r="H25" s="85">
        <f>'XS-XXL'!H25*2.54</f>
        <v>40.64</v>
      </c>
      <c r="I25" s="85">
        <f>'XS-XXL'!I25*2.54</f>
        <v>41.275</v>
      </c>
      <c r="J25" s="85">
        <f>'XS-XXL'!J25*2.54</f>
        <v>41.91</v>
      </c>
      <c r="K25" s="85">
        <f>'XS-XXL'!K25*2.54</f>
        <v>42.545</v>
      </c>
      <c r="L25" s="85">
        <f>'XS-XXL'!L25*2.54</f>
        <v>43.18</v>
      </c>
      <c r="M25" s="129"/>
      <c r="N25" s="130"/>
      <c r="O25" s="130"/>
      <c r="P25" s="131"/>
      <c r="Q25" s="130"/>
      <c r="R25" s="130"/>
      <c r="S25" s="135"/>
      <c r="T25" s="116"/>
      <c r="U25" s="116"/>
    </row>
    <row r="26" s="53" customFormat="1" ht="30" customHeight="1" spans="1:21">
      <c r="A26" s="111" t="s">
        <v>54</v>
      </c>
      <c r="B26" s="112"/>
      <c r="C26" s="112"/>
      <c r="D26" s="113"/>
      <c r="E26" s="83" t="s">
        <v>55</v>
      </c>
      <c r="F26" s="99">
        <v>0.25</v>
      </c>
      <c r="G26" s="85">
        <f>'XS-XXL'!G26*2.54</f>
        <v>5.08</v>
      </c>
      <c r="H26" s="85">
        <f>'XS-XXL'!H26*2.54</f>
        <v>5.08</v>
      </c>
      <c r="I26" s="85">
        <f>'XS-XXL'!I26*2.54</f>
        <v>5.08</v>
      </c>
      <c r="J26" s="85">
        <f>'XS-XXL'!J26*2.54</f>
        <v>5.08</v>
      </c>
      <c r="K26" s="85">
        <f>'XS-XXL'!K26*2.54</f>
        <v>5.08</v>
      </c>
      <c r="L26" s="85">
        <f>'XS-XXL'!L26*2.54</f>
        <v>5.08</v>
      </c>
      <c r="M26" s="129"/>
      <c r="N26" s="130"/>
      <c r="O26" s="130"/>
      <c r="P26" s="131"/>
      <c r="Q26" s="130"/>
      <c r="R26" s="130"/>
      <c r="S26" s="135"/>
      <c r="T26" s="116"/>
      <c r="U26" s="116"/>
    </row>
    <row r="27" s="53" customFormat="1" ht="30" customHeight="1" spans="1:21">
      <c r="A27" s="90" t="s">
        <v>56</v>
      </c>
      <c r="B27" s="109"/>
      <c r="C27" s="109"/>
      <c r="D27" s="114"/>
      <c r="E27" s="115" t="s">
        <v>57</v>
      </c>
      <c r="F27" s="99">
        <v>0.25</v>
      </c>
      <c r="G27" s="85">
        <f>'XS-XXL'!G27*2.54</f>
        <v>52.705</v>
      </c>
      <c r="H27" s="85">
        <f>'XS-XXL'!H27*2.54</f>
        <v>53.34</v>
      </c>
      <c r="I27" s="85">
        <f>'XS-XXL'!I27*2.54</f>
        <v>53.975</v>
      </c>
      <c r="J27" s="85">
        <f>'XS-XXL'!J27*2.54</f>
        <v>54.61</v>
      </c>
      <c r="K27" s="85">
        <f>'XS-XXL'!K27*2.54</f>
        <v>55.245</v>
      </c>
      <c r="L27" s="85">
        <f>'XS-XXL'!L27*2.54</f>
        <v>55.88</v>
      </c>
      <c r="M27" s="129"/>
      <c r="N27" s="130"/>
      <c r="O27" s="130"/>
      <c r="P27" s="131"/>
      <c r="Q27" s="130"/>
      <c r="R27" s="130"/>
      <c r="S27" s="135"/>
      <c r="T27" s="116"/>
      <c r="U27" s="116"/>
    </row>
    <row r="28" s="53" customFormat="1" ht="15.75" customHeight="1" spans="1:21">
      <c r="A28" s="116"/>
      <c r="B28" s="116"/>
      <c r="C28" s="116"/>
      <c r="D28" s="116"/>
      <c r="E28" s="117"/>
      <c r="F28" s="116"/>
      <c r="G28" s="116"/>
      <c r="H28" s="116"/>
      <c r="I28" s="116"/>
      <c r="J28" s="116"/>
      <c r="K28" s="116"/>
      <c r="L28" s="116"/>
      <c r="M28" s="130"/>
      <c r="N28" s="130"/>
      <c r="O28" s="130"/>
      <c r="P28" s="131"/>
      <c r="Q28" s="130"/>
      <c r="R28" s="130"/>
      <c r="S28" s="135"/>
      <c r="T28" s="116"/>
      <c r="U28" s="116"/>
    </row>
    <row r="29" s="53" customFormat="1" ht="15.75" customHeight="1" spans="1:21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30"/>
      <c r="N29" s="130"/>
      <c r="O29" s="130"/>
      <c r="P29" s="131"/>
      <c r="Q29" s="130"/>
      <c r="R29" s="130"/>
      <c r="S29" s="135"/>
      <c r="T29" s="116"/>
      <c r="U29" s="116"/>
    </row>
    <row r="30" s="53" customFormat="1" ht="15.75" customHeight="1" spans="1:21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30"/>
      <c r="N30" s="130"/>
      <c r="O30" s="130"/>
      <c r="P30" s="131"/>
      <c r="Q30" s="130"/>
      <c r="R30" s="130"/>
      <c r="S30" s="135"/>
      <c r="T30" s="116"/>
      <c r="U30" s="116"/>
    </row>
    <row r="31" s="54" customFormat="1" ht="15.75" customHeight="1" spans="1:19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32"/>
      <c r="N31" s="132"/>
      <c r="O31" s="132"/>
      <c r="P31" s="133"/>
      <c r="Q31" s="132"/>
      <c r="R31" s="132"/>
      <c r="S31" s="136"/>
    </row>
    <row r="32" s="54" customFormat="1" ht="15.75" customHeight="1" spans="1:19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32"/>
      <c r="N32" s="132"/>
      <c r="O32" s="132"/>
      <c r="P32" s="133"/>
      <c r="Q32" s="132"/>
      <c r="R32" s="132"/>
      <c r="S32" s="136"/>
    </row>
    <row r="33" s="53" customFormat="1" ht="15.75" customHeight="1" spans="1:21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</row>
    <row r="34" s="53" customFormat="1" ht="15.75" customHeight="1" spans="1:2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</row>
    <row r="35" s="53" customFormat="1" ht="15.75" customHeight="1" spans="1:2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</row>
    <row r="36" s="53" customFormat="1" ht="15.75" customHeight="1" spans="1:2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</row>
    <row r="37" s="53" customFormat="1" ht="15.75" customHeight="1" spans="1:2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</row>
    <row r="38" s="53" customFormat="1" ht="15.75" customHeight="1" spans="1:2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</row>
    <row r="39" s="53" customFormat="1" ht="15.75" customHeight="1" spans="1:2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</row>
    <row r="40" s="53" customFormat="1" ht="15.75" customHeight="1" spans="1:2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</row>
    <row r="41" s="53" customFormat="1" ht="15.75" customHeight="1" spans="1:2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</row>
    <row r="42" s="53" customFormat="1" ht="15.75" customHeight="1" spans="1:2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</row>
    <row r="43" s="53" customFormat="1" ht="15.75" customHeight="1" spans="1:2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</row>
    <row r="44" s="53" customFormat="1" ht="15.75" customHeight="1" spans="1:2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</row>
    <row r="45" s="53" customFormat="1" ht="15.75" customHeight="1" spans="1:2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</row>
    <row r="46" s="53" customFormat="1" ht="15.75" customHeight="1" spans="1:2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</row>
    <row r="47" s="53" customFormat="1" ht="15.75" customHeight="1" spans="1:2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</row>
    <row r="48" s="53" customFormat="1" ht="15.75" customHeight="1" spans="1:2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</row>
    <row r="49" s="53" customFormat="1" ht="15.75" customHeight="1" spans="1:21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</row>
    <row r="50" s="53" customFormat="1" ht="15.75" customHeight="1" spans="1:2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</row>
    <row r="51" s="53" customFormat="1" ht="15.75" customHeight="1" spans="1:21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</row>
    <row r="52" s="53" customFormat="1" ht="15.75" customHeight="1" spans="1:2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</row>
    <row r="53" s="53" customFormat="1" ht="15.75" customHeight="1" spans="1:21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</row>
    <row r="54" s="53" customFormat="1" ht="15.75" customHeight="1" spans="1:21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</row>
    <row r="55" s="53" customFormat="1" ht="15.75" customHeight="1" spans="1:2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</row>
    <row r="56" s="53" customFormat="1" ht="15.75" customHeight="1" spans="1:21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</row>
    <row r="57" s="53" customFormat="1" ht="15.75" customHeight="1" spans="1:21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</row>
    <row r="58" s="53" customFormat="1" ht="15.75" customHeight="1" spans="1:21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</row>
    <row r="59" s="53" customFormat="1" ht="15.75" customHeight="1" spans="1:21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</row>
    <row r="60" s="53" customFormat="1" ht="15.75" customHeight="1" spans="1:21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</row>
    <row r="61" s="53" customFormat="1" ht="15.75" customHeight="1" spans="1:2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</row>
    <row r="62" s="53" customFormat="1" ht="15.75" customHeight="1" spans="1:21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</row>
    <row r="63" s="53" customFormat="1" ht="15.75" customHeight="1" spans="1:21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</row>
    <row r="64" s="53" customFormat="1" ht="15.75" customHeight="1" spans="1:2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</row>
    <row r="65" s="53" customFormat="1" ht="15.75" customHeight="1" spans="1:21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</row>
    <row r="66" s="53" customFormat="1" ht="15.75" customHeight="1" spans="1:21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</row>
    <row r="67" s="53" customFormat="1" ht="15.75" customHeight="1" spans="1:21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</row>
    <row r="68" s="53" customFormat="1" ht="15.75" customHeight="1" spans="1:2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</row>
    <row r="69" s="53" customFormat="1" ht="15.75" customHeight="1" spans="1:21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</row>
    <row r="70" s="53" customFormat="1" ht="15.75" customHeight="1" spans="1:21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</row>
    <row r="71" s="53" customFormat="1" ht="15.75" customHeight="1" spans="1:21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</row>
    <row r="72" s="53" customFormat="1" ht="15.75" customHeight="1" spans="1:21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</row>
    <row r="73" s="53" customFormat="1" ht="15.75" customHeight="1" spans="1:21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</row>
    <row r="74" s="53" customFormat="1" ht="15.75" customHeight="1" spans="1:21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</row>
    <row r="75" s="53" customFormat="1" ht="15.75" customHeight="1" spans="1:21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</row>
    <row r="76" s="53" customFormat="1" ht="15.75" customHeight="1" spans="1:21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</row>
    <row r="77" s="53" customFormat="1" ht="15.75" customHeight="1" spans="1:21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</row>
    <row r="78" s="53" customFormat="1" ht="15.75" customHeight="1" spans="1:21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</row>
    <row r="79" s="53" customFormat="1" ht="15.75" customHeight="1" spans="1:21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</row>
    <row r="80" s="53" customFormat="1" ht="15.75" customHeight="1" spans="1:21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</row>
    <row r="81" s="53" customFormat="1" ht="15.75" customHeight="1" spans="1:2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="53" customFormat="1" ht="15.75" customHeight="1" spans="1:21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</row>
    <row r="83" s="53" customFormat="1" ht="15.75" customHeight="1" spans="1:2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</row>
    <row r="84" s="53" customFormat="1" ht="15.75" customHeight="1" spans="1:21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</row>
    <row r="85" s="53" customFormat="1" ht="15.75" customHeight="1" spans="1:21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</row>
    <row r="86" s="53" customFormat="1" ht="15.75" customHeight="1" spans="1:21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</row>
    <row r="87" s="53" customFormat="1" ht="15.75" customHeight="1" spans="1:21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</row>
    <row r="88" s="53" customFormat="1" ht="15.75" customHeight="1" spans="1:21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</row>
    <row r="89" s="53" customFormat="1" ht="15.75" customHeight="1" spans="1:21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</row>
    <row r="90" s="53" customFormat="1" ht="15.75" customHeight="1" spans="1:21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</row>
    <row r="91" s="53" customFormat="1" ht="15.75" customHeight="1" spans="1:21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</row>
    <row r="92" s="53" customFormat="1" ht="15.75" customHeight="1" spans="1:21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</row>
    <row r="93" s="53" customFormat="1" ht="15.75" customHeight="1" spans="1:21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</row>
    <row r="94" s="53" customFormat="1" ht="15.75" customHeight="1" spans="1:21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</row>
    <row r="95" s="53" customFormat="1" ht="15.75" customHeight="1" spans="1:21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</row>
    <row r="96" s="53" customFormat="1" ht="15.75" customHeight="1" spans="1:21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</row>
    <row r="97" s="53" customFormat="1" ht="15.75" customHeight="1" spans="1:21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</row>
    <row r="98" s="53" customFormat="1" ht="15.75" customHeight="1" spans="1:21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</row>
    <row r="99" s="53" customFormat="1" ht="15.75" customHeight="1" spans="1:21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</row>
    <row r="100" s="53" customFormat="1" ht="15.75" customHeight="1" spans="1:21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</row>
    <row r="101" s="53" customFormat="1" ht="15.75" customHeight="1" spans="1:21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</row>
    <row r="102" s="53" customFormat="1" ht="15.75" customHeight="1" spans="1:2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</row>
    <row r="103" s="53" customFormat="1" ht="15.75" customHeight="1" spans="1:2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</row>
    <row r="104" s="53" customFormat="1" ht="15.75" customHeight="1" spans="1:2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</row>
    <row r="105" s="53" customFormat="1" ht="15.75" customHeight="1" spans="1:2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</row>
    <row r="106" s="53" customFormat="1" ht="15.75" customHeight="1" spans="1:2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</row>
    <row r="107" s="53" customFormat="1" ht="15.75" customHeight="1" spans="1:2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</row>
    <row r="108" s="53" customFormat="1" ht="15.75" customHeight="1" spans="1:2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</row>
    <row r="109" s="53" customFormat="1" ht="15.75" customHeight="1" spans="1:2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</row>
    <row r="110" s="53" customFormat="1" ht="15.75" customHeight="1" spans="1:2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</row>
    <row r="111" s="53" customFormat="1" ht="15.75" customHeight="1" spans="1:2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</row>
    <row r="112" s="53" customFormat="1" ht="15.75" customHeight="1" spans="1:2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</row>
    <row r="113" s="53" customFormat="1" ht="15.75" customHeight="1" spans="1:2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</row>
    <row r="114" s="53" customFormat="1" ht="15.75" customHeight="1" spans="1:2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</row>
    <row r="115" s="53" customFormat="1" ht="15.75" customHeight="1" spans="1:2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</row>
    <row r="116" s="53" customFormat="1" ht="15.75" customHeight="1" spans="1:2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</row>
    <row r="117" s="53" customFormat="1" ht="15.75" customHeight="1" spans="1:2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</row>
    <row r="118" s="53" customFormat="1" ht="15.75" customHeight="1" spans="1:2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</row>
    <row r="119" s="53" customFormat="1" ht="15.75" customHeight="1" spans="1:2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</row>
    <row r="120" s="53" customFormat="1" ht="15.75" customHeight="1" spans="1:2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</row>
    <row r="121" s="53" customFormat="1" ht="15.75" customHeight="1" spans="1:2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</row>
    <row r="122" s="53" customFormat="1" ht="15.75" customHeight="1" spans="1:2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</row>
    <row r="123" s="53" customFormat="1" ht="15.75" customHeight="1" spans="1:2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</row>
    <row r="124" s="53" customFormat="1" ht="15.75" customHeight="1" spans="1:2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</row>
    <row r="125" s="53" customFormat="1" ht="15.75" customHeight="1" spans="1:2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</row>
    <row r="126" s="53" customFormat="1" ht="15.75" customHeight="1" spans="1:2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</row>
    <row r="127" s="53" customFormat="1" ht="15.75" customHeight="1" spans="1:2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</row>
    <row r="128" s="53" customFormat="1" ht="15.75" customHeight="1" spans="1:2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</row>
    <row r="129" s="53" customFormat="1" ht="15.75" customHeight="1" spans="1:2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</row>
    <row r="130" s="53" customFormat="1" ht="15.75" customHeight="1" spans="1:2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</row>
    <row r="131" s="53" customFormat="1" ht="15.75" customHeight="1" spans="1:2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</row>
    <row r="132" s="53" customFormat="1" ht="15.75" customHeight="1" spans="1:2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</row>
    <row r="133" s="53" customFormat="1" ht="15.75" customHeight="1" spans="1:2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</row>
    <row r="134" s="53" customFormat="1" ht="15.75" customHeight="1" spans="1:2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</row>
    <row r="135" s="53" customFormat="1" ht="15.75" customHeight="1" spans="1:2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</row>
    <row r="136" s="53" customFormat="1" ht="15.75" customHeight="1" spans="1:2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</row>
    <row r="137" s="53" customFormat="1" ht="15.75" customHeight="1" spans="1:2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</row>
    <row r="138" s="53" customFormat="1" ht="15.75" customHeight="1" spans="1:2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</row>
    <row r="139" s="53" customFormat="1" ht="15.75" customHeight="1" spans="1:2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</row>
    <row r="140" s="53" customFormat="1" ht="15.75" customHeight="1" spans="1:2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</row>
    <row r="141" s="53" customFormat="1" ht="15.75" customHeight="1" spans="1:2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</row>
    <row r="142" s="53" customFormat="1" ht="15.75" customHeight="1" spans="1:2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</row>
    <row r="143" s="53" customFormat="1" ht="15.75" customHeight="1" spans="1:2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</row>
    <row r="144" s="53" customFormat="1" ht="15.75" customHeight="1" spans="1:2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</row>
    <row r="145" s="53" customFormat="1" ht="15.75" customHeight="1" spans="1:2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</row>
    <row r="146" s="53" customFormat="1" ht="15.75" customHeight="1" spans="1:2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</row>
    <row r="147" s="53" customFormat="1" ht="15.75" customHeight="1" spans="1:2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</row>
    <row r="148" s="53" customFormat="1" ht="15.75" customHeight="1" spans="1:2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</row>
    <row r="149" s="53" customFormat="1" ht="15.75" customHeight="1" spans="1:2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</row>
    <row r="150" s="53" customFormat="1" ht="15.75" customHeight="1" spans="1:2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</row>
    <row r="151" s="53" customFormat="1" ht="15.75" customHeight="1" spans="1:2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</row>
    <row r="152" s="53" customFormat="1" ht="15.75" customHeight="1" spans="1:2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</row>
    <row r="153" s="53" customFormat="1" ht="15.75" customHeight="1" spans="1:2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</row>
    <row r="154" s="53" customFormat="1" ht="15.75" customHeight="1" spans="1:2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</row>
    <row r="155" s="53" customFormat="1" ht="15.75" customHeight="1" spans="1:2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</row>
    <row r="156" s="53" customFormat="1" ht="15.75" customHeight="1" spans="1:2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</row>
    <row r="157" s="53" customFormat="1" ht="15.75" customHeight="1" spans="1:2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</row>
    <row r="158" s="53" customFormat="1" ht="15.75" customHeight="1" spans="1:2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</row>
    <row r="159" s="53" customFormat="1" ht="15.75" customHeight="1" spans="1:2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</row>
    <row r="160" s="53" customFormat="1" ht="15.75" customHeight="1" spans="1:2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</row>
    <row r="161" s="53" customFormat="1" ht="15.75" customHeight="1" spans="1:2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</row>
    <row r="162" s="53" customFormat="1" ht="15.75" customHeight="1" spans="1:2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</row>
    <row r="163" s="53" customFormat="1" ht="15.75" customHeight="1" spans="1:2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</row>
    <row r="164" s="53" customFormat="1" ht="15.75" customHeight="1" spans="1:2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</row>
    <row r="165" s="53" customFormat="1" ht="15.75" customHeight="1" spans="1:2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</row>
    <row r="166" s="53" customFormat="1" ht="15.75" customHeight="1" spans="1:2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</row>
    <row r="167" s="53" customFormat="1" ht="15.75" customHeight="1" spans="1:2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</row>
    <row r="168" s="53" customFormat="1" ht="15.75" customHeight="1" spans="1:2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</row>
    <row r="169" s="53" customFormat="1" ht="15.75" customHeight="1" spans="1:2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</row>
    <row r="170" s="53" customFormat="1" ht="15.75" customHeight="1" spans="1:2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</row>
    <row r="171" s="53" customFormat="1" ht="15.75" customHeight="1" spans="1:2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</row>
    <row r="172" s="53" customFormat="1" ht="15.75" customHeight="1" spans="1:2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</row>
    <row r="173" s="53" customFormat="1" ht="15.75" customHeight="1" spans="1:2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</row>
    <row r="174" s="53" customFormat="1" ht="15.75" customHeight="1" spans="1:2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</row>
    <row r="175" s="53" customFormat="1" ht="15.75" customHeight="1" spans="1:2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</row>
    <row r="176" s="53" customFormat="1" ht="15.75" customHeight="1" spans="1:2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</row>
    <row r="177" s="53" customFormat="1" ht="15.75" customHeight="1" spans="1:2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</row>
    <row r="178" s="53" customFormat="1" ht="15.75" customHeight="1" spans="1:2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</row>
    <row r="179" s="53" customFormat="1" ht="15.75" customHeight="1" spans="1:2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</row>
    <row r="180" s="53" customFormat="1" ht="15.75" customHeight="1" spans="1:2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</row>
    <row r="181" s="53" customFormat="1" ht="15.75" customHeight="1" spans="1:2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</row>
    <row r="182" s="53" customFormat="1" ht="15.75" customHeight="1" spans="1:2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</row>
    <row r="183" s="53" customFormat="1" ht="15.75" customHeight="1" spans="1:2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</row>
    <row r="184" s="53" customFormat="1" ht="15.75" customHeight="1" spans="1:2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</row>
    <row r="185" s="53" customFormat="1" ht="15.75" customHeight="1" spans="1:2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</row>
    <row r="186" s="53" customFormat="1" ht="15.75" customHeight="1" spans="1:2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</row>
    <row r="187" s="53" customFormat="1" ht="15.75" customHeight="1" spans="1:2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</row>
    <row r="188" s="53" customFormat="1" ht="15.75" customHeight="1" spans="1:2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</row>
    <row r="189" s="53" customFormat="1" ht="15.75" customHeight="1" spans="1:2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</row>
    <row r="190" s="53" customFormat="1" ht="15.75" customHeight="1" spans="1:2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</row>
    <row r="191" s="53" customFormat="1" ht="15.75" customHeight="1" spans="1:2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</row>
    <row r="192" s="53" customFormat="1" ht="15.75" customHeight="1" spans="1:2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</row>
    <row r="193" s="53" customFormat="1" ht="15.75" customHeight="1" spans="1:2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</row>
    <row r="194" s="53" customFormat="1" ht="15.75" customHeight="1" spans="1:2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</row>
    <row r="195" s="53" customFormat="1" ht="15.75" customHeight="1" spans="1:2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</row>
    <row r="196" s="53" customFormat="1" ht="15.75" customHeight="1" spans="1:2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</row>
    <row r="197" s="53" customFormat="1" ht="15.75" customHeight="1" spans="1:2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</row>
    <row r="198" s="53" customFormat="1" ht="15.75" customHeight="1" spans="1:2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</row>
    <row r="199" s="53" customFormat="1" ht="15.75" customHeight="1" spans="1:2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</row>
    <row r="200" s="53" customFormat="1" ht="15.75" customHeight="1" spans="1:2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</row>
    <row r="201" s="53" customFormat="1" ht="15.75" customHeight="1" spans="1:2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</row>
    <row r="202" s="53" customFormat="1" ht="15.75" customHeight="1" spans="1:2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</row>
    <row r="203" s="53" customFormat="1" ht="15.75" customHeight="1" spans="1:2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</row>
    <row r="204" s="53" customFormat="1" ht="15.75" customHeight="1" spans="1:2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</row>
    <row r="205" s="53" customFormat="1" ht="15.75" customHeight="1" spans="13:21">
      <c r="M205" s="116"/>
      <c r="N205" s="116"/>
      <c r="O205" s="116"/>
      <c r="P205" s="116"/>
      <c r="Q205" s="116"/>
      <c r="R205" s="116"/>
      <c r="S205" s="116"/>
      <c r="T205" s="116"/>
      <c r="U205" s="116"/>
    </row>
    <row r="206" s="53" customFormat="1" ht="15.75" customHeight="1" spans="13:21">
      <c r="M206" s="116"/>
      <c r="N206" s="116"/>
      <c r="O206" s="116"/>
      <c r="P206" s="116"/>
      <c r="Q206" s="116"/>
      <c r="R206" s="116"/>
      <c r="S206" s="116"/>
      <c r="T206" s="116"/>
      <c r="U206" s="116"/>
    </row>
    <row r="207" s="53" customFormat="1" ht="15.75" customHeight="1" spans="13:21">
      <c r="M207" s="116"/>
      <c r="N207" s="116"/>
      <c r="O207" s="116"/>
      <c r="P207" s="116"/>
      <c r="Q207" s="116"/>
      <c r="R207" s="116"/>
      <c r="S207" s="116"/>
      <c r="T207" s="116"/>
      <c r="U207" s="116"/>
    </row>
    <row r="208" s="53" customFormat="1" ht="15.75" customHeight="1" spans="13:21">
      <c r="M208" s="116"/>
      <c r="N208" s="116"/>
      <c r="O208" s="116"/>
      <c r="P208" s="116"/>
      <c r="Q208" s="116"/>
      <c r="R208" s="116"/>
      <c r="S208" s="116"/>
      <c r="T208" s="116"/>
      <c r="U208" s="116"/>
    </row>
    <row r="209" s="53" customFormat="1" ht="15.75" customHeight="1" spans="13:21">
      <c r="M209" s="116"/>
      <c r="N209" s="116"/>
      <c r="O209" s="116"/>
      <c r="P209" s="116"/>
      <c r="Q209" s="116"/>
      <c r="R209" s="116"/>
      <c r="S209" s="116"/>
      <c r="T209" s="116"/>
      <c r="U209" s="116"/>
    </row>
    <row r="210" s="53" customFormat="1" ht="15.75" customHeight="1" spans="13:21">
      <c r="M210" s="116"/>
      <c r="N210" s="116"/>
      <c r="O210" s="116"/>
      <c r="P210" s="116"/>
      <c r="Q210" s="116"/>
      <c r="R210" s="116"/>
      <c r="S210" s="116"/>
      <c r="T210" s="116"/>
      <c r="U210" s="116"/>
    </row>
    <row r="211" s="53" customFormat="1" ht="15.75" customHeight="1" spans="13:21">
      <c r="M211" s="116"/>
      <c r="N211" s="116"/>
      <c r="O211" s="116"/>
      <c r="P211" s="116"/>
      <c r="Q211" s="116"/>
      <c r="R211" s="116"/>
      <c r="S211" s="116"/>
      <c r="T211" s="116"/>
      <c r="U211" s="116"/>
    </row>
    <row r="212" s="53" customFormat="1" ht="15.75" customHeight="1" spans="13:21">
      <c r="M212" s="116"/>
      <c r="N212" s="116"/>
      <c r="O212" s="116"/>
      <c r="P212" s="116"/>
      <c r="Q212" s="116"/>
      <c r="R212" s="116"/>
      <c r="S212" s="116"/>
      <c r="T212" s="116"/>
      <c r="U212" s="116"/>
    </row>
    <row r="213" s="53" customFormat="1" ht="15.75" customHeight="1" spans="13:21">
      <c r="M213" s="116"/>
      <c r="N213" s="116"/>
      <c r="O213" s="116"/>
      <c r="P213" s="116"/>
      <c r="Q213" s="116"/>
      <c r="R213" s="116"/>
      <c r="S213" s="116"/>
      <c r="T213" s="116"/>
      <c r="U213" s="116"/>
    </row>
    <row r="214" s="53" customFormat="1" ht="15.75" customHeight="1" spans="13:21">
      <c r="M214" s="116"/>
      <c r="N214" s="116"/>
      <c r="O214" s="116"/>
      <c r="P214" s="116"/>
      <c r="Q214" s="116"/>
      <c r="R214" s="116"/>
      <c r="S214" s="116"/>
      <c r="T214" s="116"/>
      <c r="U214" s="116"/>
    </row>
    <row r="215" s="53" customFormat="1" ht="15.75" customHeight="1" spans="13:21">
      <c r="M215" s="116"/>
      <c r="N215" s="116"/>
      <c r="O215" s="116"/>
      <c r="Q215" s="116"/>
      <c r="R215" s="116"/>
      <c r="S215" s="116"/>
      <c r="T215" s="116"/>
      <c r="U215" s="116"/>
    </row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</sheetData>
  <mergeCells count="36">
    <mergeCell ref="A1:F1"/>
    <mergeCell ref="G1:M1"/>
    <mergeCell ref="A2:B2"/>
    <mergeCell ref="A3:B3"/>
    <mergeCell ref="A4:B4"/>
    <mergeCell ref="A5:B5"/>
    <mergeCell ref="A6:B6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D22"/>
    <mergeCell ref="A23:D23"/>
    <mergeCell ref="A24:D24"/>
    <mergeCell ref="A25:C25"/>
    <mergeCell ref="A26:C26"/>
    <mergeCell ref="A27:C27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A7:E8"/>
  </mergeCells>
  <conditionalFormatting sqref="M11:M30">
    <cfRule type="notContainsBlanks" dxfId="0" priority="5">
      <formula>LEN(TRIM(M11))&gt;0</formula>
    </cfRule>
  </conditionalFormatting>
  <conditionalFormatting sqref="Q9:Q30">
    <cfRule type="notContainsBlanks" dxfId="0" priority="3">
      <formula>LEN(TRIM(Q9))&gt;0</formula>
    </cfRule>
  </conditionalFormatting>
  <conditionalFormatting sqref="I9:M10 F9:F27 I11:L27 M31:M32 Q31:Q32">
    <cfRule type="notContainsBlanks" dxfId="0" priority="2">
      <formula>LEN(TRIM(F9))&gt;0</formula>
    </cfRule>
  </conditionalFormatting>
  <pageMargins left="0.7" right="0.7" top="0.75" bottom="0.75" header="0.3" footer="0.3"/>
  <pageSetup paperSize="9" scale="68" fitToHeight="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35"/>
  <sheetViews>
    <sheetView tabSelected="1" view="pageBreakPreview" zoomScale="55" zoomScaleNormal="85" workbookViewId="0">
      <selection activeCell="T11" sqref="T11"/>
    </sheetView>
  </sheetViews>
  <sheetFormatPr defaultColWidth="12.7256637168142" defaultRowHeight="15.75" customHeight="1"/>
  <cols>
    <col min="1" max="1" width="17.4601769911504" style="1" customWidth="1"/>
    <col min="2" max="2" width="17.6637168141593" style="1" customWidth="1"/>
    <col min="3" max="3" width="22" style="1" customWidth="1"/>
    <col min="4" max="4" width="17" style="1" customWidth="1"/>
    <col min="5" max="5" width="14" style="1" customWidth="1"/>
    <col min="6" max="6" width="32.5221238938053" style="1" customWidth="1"/>
    <col min="7" max="7" width="11.4513274336283" style="1" customWidth="1"/>
    <col min="8" max="8" width="11.2654867256637" style="1" customWidth="1"/>
    <col min="9" max="9" width="10.8141592920354" style="1" customWidth="1"/>
    <col min="10" max="11" width="12.2654867256637" style="1" customWidth="1"/>
    <col min="12" max="12" width="5.72566371681416" style="1" customWidth="1"/>
    <col min="13" max="15" width="8.72566371681416" style="1" customWidth="1"/>
    <col min="16" max="16" width="5.45132743362832" style="1" customWidth="1"/>
    <col min="17" max="17" width="8.72566371681416" style="1" customWidth="1"/>
    <col min="18" max="19" width="8.45132743362832" style="1" customWidth="1"/>
    <col min="20" max="20" width="6.72566371681416" style="1" customWidth="1"/>
    <col min="21" max="21" width="10.1769911504425" style="1" customWidth="1"/>
    <col min="22" max="22" width="28.7256637168142" style="1" customWidth="1"/>
    <col min="23" max="16384" width="12.7256637168142" style="1"/>
  </cols>
  <sheetData>
    <row r="1" s="1" customFormat="1" ht="30" customHeight="1" spans="1:23">
      <c r="A1" s="2" t="s">
        <v>58</v>
      </c>
      <c r="B1" s="2"/>
      <c r="C1" s="2"/>
      <c r="D1" s="3" t="s">
        <v>59</v>
      </c>
      <c r="E1" s="3" t="str">
        <f>'[2]Style Summary Cover Page'!E1</f>
        <v>BG7178 </v>
      </c>
      <c r="F1" s="3"/>
      <c r="G1" s="4"/>
      <c r="H1" s="4"/>
      <c r="I1" s="4"/>
      <c r="J1" s="4"/>
      <c r="K1" s="4"/>
      <c r="L1" s="31"/>
      <c r="M1" s="31"/>
      <c r="N1" s="31"/>
      <c r="O1" s="31"/>
      <c r="P1" s="31"/>
      <c r="Q1" s="31"/>
      <c r="R1" s="31"/>
      <c r="S1" s="31"/>
      <c r="T1" s="31"/>
      <c r="U1" s="31"/>
      <c r="V1" s="42"/>
      <c r="W1" s="42"/>
    </row>
    <row r="2" s="1" customFormat="1" customHeight="1" spans="1:23">
      <c r="A2" s="5" t="s">
        <v>1</v>
      </c>
      <c r="B2" s="6" t="str">
        <f>'[2]Style Summary Cover Page'!B2</f>
        <v>ISLA DRESS</v>
      </c>
      <c r="C2" s="7" t="s">
        <v>60</v>
      </c>
      <c r="D2" s="6" t="str">
        <f>'[2]Style Summary Cover Page'!D2</f>
        <v>SARAH PUNTER</v>
      </c>
      <c r="E2" s="6"/>
      <c r="F2" s="6"/>
      <c r="G2" s="8" t="s">
        <v>61</v>
      </c>
      <c r="H2" s="8"/>
      <c r="I2" s="8"/>
      <c r="J2" s="32" t="s">
        <v>62</v>
      </c>
      <c r="K2" s="32"/>
      <c r="L2" s="33"/>
      <c r="M2" s="33"/>
      <c r="N2" s="33"/>
      <c r="O2" s="33"/>
      <c r="P2" s="33"/>
      <c r="Q2" s="33"/>
      <c r="R2" s="33"/>
      <c r="S2" s="33"/>
      <c r="T2" s="33"/>
      <c r="U2" s="33"/>
      <c r="V2" s="42"/>
      <c r="W2" s="42"/>
    </row>
    <row r="3" s="1" customFormat="1" customHeight="1" spans="1:23">
      <c r="A3" s="5" t="s">
        <v>3</v>
      </c>
      <c r="B3" s="9">
        <f>'[2]Style Summary Cover Page'!B3</f>
        <v>45187</v>
      </c>
      <c r="C3" s="10" t="s">
        <v>4</v>
      </c>
      <c r="D3" s="6" t="str">
        <f>'[2]Style Summary Cover Page'!D3</f>
        <v>SARAH P</v>
      </c>
      <c r="E3" s="6"/>
      <c r="F3" s="6"/>
      <c r="G3" s="8"/>
      <c r="H3" s="8"/>
      <c r="I3" s="8"/>
      <c r="J3" s="32"/>
      <c r="K3" s="32"/>
      <c r="L3" s="33"/>
      <c r="M3" s="33"/>
      <c r="N3" s="33"/>
      <c r="O3" s="33"/>
      <c r="P3" s="33"/>
      <c r="Q3" s="33"/>
      <c r="R3" s="33"/>
      <c r="S3" s="33"/>
      <c r="T3" s="33"/>
      <c r="U3" s="33"/>
      <c r="V3" s="42"/>
      <c r="W3" s="42"/>
    </row>
    <row r="4" s="1" customFormat="1" customHeight="1" spans="1:23">
      <c r="A4" s="5" t="s">
        <v>5</v>
      </c>
      <c r="B4" s="6" t="str">
        <f>'[2]Style Summary Cover Page'!B4</f>
        <v>SPRING 25</v>
      </c>
      <c r="C4" s="10" t="s">
        <v>6</v>
      </c>
      <c r="D4" s="6" t="str">
        <f>'[2]Style Summary Cover Page'!D4</f>
        <v>HANNAH</v>
      </c>
      <c r="E4" s="6"/>
      <c r="F4" s="6"/>
      <c r="G4" s="8"/>
      <c r="H4" s="8"/>
      <c r="I4" s="8"/>
      <c r="J4" s="32"/>
      <c r="K4" s="32"/>
      <c r="L4" s="33"/>
      <c r="M4" s="33"/>
      <c r="N4" s="33"/>
      <c r="O4" s="33"/>
      <c r="P4" s="33"/>
      <c r="Q4" s="33"/>
      <c r="R4" s="33"/>
      <c r="S4" s="33"/>
      <c r="T4" s="33"/>
      <c r="U4" s="33"/>
      <c r="V4" s="42"/>
      <c r="W4" s="42"/>
    </row>
    <row r="5" s="1" customFormat="1" customHeight="1" spans="1:23">
      <c r="A5" s="5" t="s">
        <v>9</v>
      </c>
      <c r="B5" s="6" t="str">
        <f>'[2]Style Summary Cover Page'!B5</f>
        <v>SPRING</v>
      </c>
      <c r="C5" s="10" t="s">
        <v>11</v>
      </c>
      <c r="D5" s="6" t="str">
        <f>'[2]Style Summary Cover Page'!D5</f>
        <v>1X</v>
      </c>
      <c r="E5" s="6"/>
      <c r="F5" s="6"/>
      <c r="G5" s="8" t="s">
        <v>63</v>
      </c>
      <c r="H5" s="8"/>
      <c r="I5" s="8"/>
      <c r="J5" s="32" t="s">
        <v>64</v>
      </c>
      <c r="K5" s="32"/>
      <c r="L5" s="33"/>
      <c r="M5" s="33"/>
      <c r="N5" s="33"/>
      <c r="O5" s="33"/>
      <c r="P5" s="33"/>
      <c r="Q5" s="33"/>
      <c r="R5" s="33"/>
      <c r="S5" s="33"/>
      <c r="T5" s="33"/>
      <c r="U5" s="33"/>
      <c r="V5" s="42"/>
      <c r="W5" s="42"/>
    </row>
    <row r="6" s="1" customFormat="1" customHeight="1" spans="1:23">
      <c r="A6" s="11" t="s">
        <v>11</v>
      </c>
      <c r="B6" s="6" t="str">
        <f>'[2]Style Summary Cover Page'!B6</f>
        <v>0X-3X</v>
      </c>
      <c r="C6" s="12" t="s">
        <v>65</v>
      </c>
      <c r="D6" s="6" t="str">
        <f>'[2]Style Summary Cover Page'!D6</f>
        <v>ANY AVAILABLE</v>
      </c>
      <c r="E6" s="6"/>
      <c r="F6" s="6"/>
      <c r="G6" s="8"/>
      <c r="H6" s="8"/>
      <c r="I6" s="8"/>
      <c r="J6" s="32"/>
      <c r="K6" s="32"/>
      <c r="L6" s="33"/>
      <c r="M6" s="33"/>
      <c r="N6" s="33"/>
      <c r="O6" s="33"/>
      <c r="P6" s="33"/>
      <c r="Q6" s="33"/>
      <c r="R6" s="33"/>
      <c r="S6" s="33"/>
      <c r="T6" s="33"/>
      <c r="U6" s="43"/>
      <c r="V6" s="42"/>
      <c r="W6" s="42"/>
    </row>
    <row r="7" s="1" customFormat="1" customHeight="1" spans="1:23">
      <c r="A7" s="13"/>
      <c r="B7" s="14" t="s">
        <v>66</v>
      </c>
      <c r="C7" s="15"/>
      <c r="D7" s="15"/>
      <c r="E7" s="15"/>
      <c r="F7" s="16" t="s">
        <v>13</v>
      </c>
      <c r="G7" s="16" t="s">
        <v>13</v>
      </c>
      <c r="H7" s="17" t="s">
        <v>67</v>
      </c>
      <c r="I7" s="34" t="s">
        <v>68</v>
      </c>
      <c r="J7" s="35" t="s">
        <v>69</v>
      </c>
      <c r="K7" s="17" t="s">
        <v>70</v>
      </c>
      <c r="L7" s="36"/>
      <c r="M7" s="36"/>
      <c r="N7" s="37"/>
      <c r="O7" s="36"/>
      <c r="P7" s="36"/>
      <c r="Q7" s="36"/>
      <c r="R7" s="37"/>
      <c r="S7" s="36"/>
      <c r="T7" s="36"/>
      <c r="U7" s="37"/>
      <c r="V7" s="39"/>
      <c r="W7" s="42"/>
    </row>
    <row r="8" s="1" customFormat="1" ht="15" customHeight="1" spans="1:23">
      <c r="A8" s="18"/>
      <c r="B8" s="19"/>
      <c r="C8" s="19"/>
      <c r="D8" s="19"/>
      <c r="E8" s="19"/>
      <c r="F8" s="20"/>
      <c r="G8" s="20"/>
      <c r="H8" s="21"/>
      <c r="I8" s="21"/>
      <c r="J8" s="21"/>
      <c r="K8" s="21"/>
      <c r="L8" s="38"/>
      <c r="M8" s="39"/>
      <c r="N8" s="39"/>
      <c r="O8" s="39"/>
      <c r="P8" s="38"/>
      <c r="Q8" s="39"/>
      <c r="R8" s="39"/>
      <c r="S8" s="39"/>
      <c r="T8" s="38"/>
      <c r="U8" s="39"/>
      <c r="V8" s="39"/>
      <c r="W8" s="42"/>
    </row>
    <row r="9" s="1" customFormat="1" ht="25" customHeight="1" spans="1:23">
      <c r="A9" s="22">
        <v>1</v>
      </c>
      <c r="B9" s="23" t="str">
        <f>'[2]SPEC SHEET '!A10</f>
        <v>TOTAL BODY LENGTH (CF NECKDROP TO HEM)</v>
      </c>
      <c r="C9" s="24"/>
      <c r="D9" s="24"/>
      <c r="E9" s="25"/>
      <c r="F9" s="26" t="s">
        <v>71</v>
      </c>
      <c r="G9" s="27">
        <v>0.25</v>
      </c>
      <c r="H9" s="45">
        <f>I9-0.5</f>
        <v>46.5</v>
      </c>
      <c r="I9" s="49">
        <f>'[2]SPEC SHEET '!V10</f>
        <v>47</v>
      </c>
      <c r="J9" s="50">
        <f>SUM(I9+0.5)</f>
        <v>47.5</v>
      </c>
      <c r="K9" s="50">
        <f>SUM(J9+0.5)</f>
        <v>48</v>
      </c>
      <c r="L9" s="40"/>
      <c r="M9" s="40"/>
      <c r="N9" s="40"/>
      <c r="O9" s="41"/>
      <c r="P9" s="40"/>
      <c r="Q9" s="40"/>
      <c r="R9" s="40"/>
      <c r="S9" s="41"/>
      <c r="T9" s="40"/>
      <c r="U9" s="40"/>
      <c r="V9" s="44"/>
      <c r="W9" s="42"/>
    </row>
    <row r="10" s="1" customFormat="1" ht="25" customHeight="1" spans="1:23">
      <c r="A10" s="22">
        <f t="shared" ref="A10:A23" si="0">A9+1</f>
        <v>2</v>
      </c>
      <c r="B10" s="23" t="str">
        <f>'[2]SPEC SHEET '!A11</f>
        <v>TOP NECK EDGE CIRC (ALONG THE EDGE) - RELAXED </v>
      </c>
      <c r="C10" s="24"/>
      <c r="D10" s="24"/>
      <c r="E10" s="25"/>
      <c r="F10" s="26" t="s">
        <v>72</v>
      </c>
      <c r="G10" s="27">
        <v>0.25</v>
      </c>
      <c r="H10" s="46">
        <f t="shared" ref="H10:H17" si="1">I10-2</f>
        <v>36.5</v>
      </c>
      <c r="I10" s="49">
        <v>38.5</v>
      </c>
      <c r="J10" s="51">
        <f t="shared" ref="J10:J17" si="2">SUM(I10+2.5)</f>
        <v>41</v>
      </c>
      <c r="K10" s="51">
        <f t="shared" ref="K10:K17" si="3">SUM(J10+2.5)</f>
        <v>43.5</v>
      </c>
      <c r="L10" s="40"/>
      <c r="M10" s="40"/>
      <c r="N10" s="40"/>
      <c r="O10" s="41"/>
      <c r="P10" s="40"/>
      <c r="Q10" s="40"/>
      <c r="R10" s="40"/>
      <c r="S10" s="41"/>
      <c r="T10" s="40"/>
      <c r="U10" s="40"/>
      <c r="V10" s="44"/>
      <c r="W10" s="42"/>
    </row>
    <row r="11" s="1" customFormat="1" ht="25" customHeight="1" spans="1:23">
      <c r="A11" s="22">
        <f t="shared" si="0"/>
        <v>3</v>
      </c>
      <c r="B11" s="23" t="str">
        <f>'[2]SPEC SHEET '!A12</f>
        <v>FRT NECKLINE - SIDE SEAM TO SIDE SEAM - RELAXED</v>
      </c>
      <c r="C11" s="24"/>
      <c r="D11" s="24"/>
      <c r="E11" s="25"/>
      <c r="F11" s="26" t="s">
        <v>73</v>
      </c>
      <c r="G11" s="27">
        <v>0.25</v>
      </c>
      <c r="H11" s="46">
        <f t="shared" ref="H11:H13" si="4">I11-1</f>
        <v>20</v>
      </c>
      <c r="I11" s="49">
        <f>'[2]SPEC SHEET '!V12</f>
        <v>21</v>
      </c>
      <c r="J11" s="51">
        <f t="shared" ref="J11:J13" si="5">SUM(I11+1.25)</f>
        <v>22.25</v>
      </c>
      <c r="K11" s="51">
        <f t="shared" ref="K11:K13" si="6">SUM(J11+1.25)</f>
        <v>23.5</v>
      </c>
      <c r="L11" s="40"/>
      <c r="M11" s="40"/>
      <c r="N11" s="40"/>
      <c r="O11" s="41"/>
      <c r="P11" s="40"/>
      <c r="Q11" s="40"/>
      <c r="R11" s="40"/>
      <c r="S11" s="41"/>
      <c r="T11" s="40"/>
      <c r="U11" s="40"/>
      <c r="V11" s="44"/>
      <c r="W11" s="42"/>
    </row>
    <row r="12" s="1" customFormat="1" ht="25" customHeight="1" spans="1:23">
      <c r="A12" s="22">
        <f t="shared" si="0"/>
        <v>4</v>
      </c>
      <c r="B12" s="23" t="str">
        <f>'[2]SPEC SHEET '!A13</f>
        <v>BACK NECKLINE - SIDE SEAM TO SIDE SEAM - RELAXED</v>
      </c>
      <c r="C12" s="24"/>
      <c r="D12" s="24"/>
      <c r="E12" s="25"/>
      <c r="F12" s="26" t="s">
        <v>74</v>
      </c>
      <c r="G12" s="27">
        <v>0.25</v>
      </c>
      <c r="H12" s="46">
        <f t="shared" si="4"/>
        <v>16.625</v>
      </c>
      <c r="I12" s="49">
        <f>'[2]SPEC SHEET '!V13</f>
        <v>17.625</v>
      </c>
      <c r="J12" s="51">
        <f t="shared" si="5"/>
        <v>18.875</v>
      </c>
      <c r="K12" s="51">
        <f t="shared" si="6"/>
        <v>20.125</v>
      </c>
      <c r="L12" s="40"/>
      <c r="M12" s="40"/>
      <c r="N12" s="40"/>
      <c r="O12" s="41"/>
      <c r="P12" s="40"/>
      <c r="Q12" s="40"/>
      <c r="R12" s="40"/>
      <c r="S12" s="41"/>
      <c r="T12" s="40"/>
      <c r="U12" s="40"/>
      <c r="V12" s="44"/>
      <c r="W12" s="42"/>
    </row>
    <row r="13" s="1" customFormat="1" ht="25" customHeight="1" spans="1:23">
      <c r="A13" s="22">
        <f t="shared" si="0"/>
        <v>5</v>
      </c>
      <c r="B13" s="23" t="str">
        <f>'[2]SPEC SHEET '!A14</f>
        <v>BACK NECKLINE - SIDE SEAM TO SIDE SEAM - EXTENDED</v>
      </c>
      <c r="C13" s="24"/>
      <c r="D13" s="24"/>
      <c r="E13" s="25"/>
      <c r="F13" s="26" t="s">
        <v>75</v>
      </c>
      <c r="G13" s="27">
        <v>0.25</v>
      </c>
      <c r="H13" s="46">
        <f t="shared" si="4"/>
        <v>23</v>
      </c>
      <c r="I13" s="49">
        <f>'[2]SPEC SHEET '!V14</f>
        <v>24</v>
      </c>
      <c r="J13" s="51">
        <f t="shared" si="5"/>
        <v>25.25</v>
      </c>
      <c r="K13" s="51">
        <f t="shared" si="6"/>
        <v>26.5</v>
      </c>
      <c r="L13" s="40"/>
      <c r="M13" s="40"/>
      <c r="N13" s="40"/>
      <c r="O13" s="41"/>
      <c r="P13" s="40"/>
      <c r="Q13" s="40"/>
      <c r="R13" s="40"/>
      <c r="S13" s="41"/>
      <c r="T13" s="40"/>
      <c r="U13" s="40"/>
      <c r="V13" s="44"/>
      <c r="W13" s="42"/>
    </row>
    <row r="14" s="1" customFormat="1" ht="25" customHeight="1" spans="1:23">
      <c r="A14" s="22">
        <f t="shared" si="0"/>
        <v>6</v>
      </c>
      <c r="B14" s="23" t="str">
        <f>'[2]SPEC SHEET '!A15</f>
        <v>BUST CIRC (1" BELOW AH) - RELAXED BACK EXTENSION</v>
      </c>
      <c r="C14" s="24"/>
      <c r="D14" s="24"/>
      <c r="E14" s="25"/>
      <c r="F14" s="26" t="s">
        <v>76</v>
      </c>
      <c r="G14" s="27">
        <v>0.25</v>
      </c>
      <c r="H14" s="46">
        <f t="shared" si="1"/>
        <v>41</v>
      </c>
      <c r="I14" s="49">
        <f>'[2]SPEC SHEET '!V15</f>
        <v>43</v>
      </c>
      <c r="J14" s="52">
        <f t="shared" si="2"/>
        <v>45.5</v>
      </c>
      <c r="K14" s="52">
        <f t="shared" si="3"/>
        <v>48</v>
      </c>
      <c r="L14" s="40"/>
      <c r="M14" s="40"/>
      <c r="N14" s="40"/>
      <c r="O14" s="41"/>
      <c r="P14" s="40"/>
      <c r="Q14" s="40"/>
      <c r="R14" s="40"/>
      <c r="S14" s="41"/>
      <c r="T14" s="40"/>
      <c r="U14" s="40"/>
      <c r="V14" s="44"/>
      <c r="W14" s="42"/>
    </row>
    <row r="15" s="1" customFormat="1" ht="25" customHeight="1" spans="1:23">
      <c r="A15" s="22">
        <f t="shared" si="0"/>
        <v>7</v>
      </c>
      <c r="B15" s="23" t="str">
        <f>'[2]SPEC SHEET '!A16</f>
        <v>WAIST CIRC (6" BELOW AH)</v>
      </c>
      <c r="C15" s="24"/>
      <c r="D15" s="24"/>
      <c r="E15" s="25"/>
      <c r="F15" s="26" t="s">
        <v>77</v>
      </c>
      <c r="G15" s="27">
        <v>0.25</v>
      </c>
      <c r="H15" s="46">
        <f t="shared" si="1"/>
        <v>41</v>
      </c>
      <c r="I15" s="49">
        <f>'[2]SPEC SHEET '!V16</f>
        <v>43</v>
      </c>
      <c r="J15" s="52">
        <f t="shared" si="2"/>
        <v>45.5</v>
      </c>
      <c r="K15" s="52">
        <f t="shared" si="3"/>
        <v>48</v>
      </c>
      <c r="L15" s="40"/>
      <c r="M15" s="40"/>
      <c r="N15" s="40"/>
      <c r="O15" s="41"/>
      <c r="P15" s="40"/>
      <c r="Q15" s="40"/>
      <c r="R15" s="40"/>
      <c r="S15" s="41"/>
      <c r="T15" s="40"/>
      <c r="U15" s="40"/>
      <c r="V15" s="44"/>
      <c r="W15" s="42"/>
    </row>
    <row r="16" s="1" customFormat="1" ht="25" customHeight="1" spans="1:23">
      <c r="A16" s="22">
        <f t="shared" si="0"/>
        <v>8</v>
      </c>
      <c r="B16" s="23" t="str">
        <f>'[2]SPEC SHEET '!A17</f>
        <v>HIP CIRC (15" BELOW AH)</v>
      </c>
      <c r="C16" s="24"/>
      <c r="D16" s="24"/>
      <c r="E16" s="25"/>
      <c r="F16" s="26" t="s">
        <v>78</v>
      </c>
      <c r="G16" s="27">
        <v>0.25</v>
      </c>
      <c r="H16" s="46">
        <f t="shared" si="1"/>
        <v>48</v>
      </c>
      <c r="I16" s="49">
        <f>'[2]SPEC SHEET '!V17</f>
        <v>50</v>
      </c>
      <c r="J16" s="52">
        <f t="shared" si="2"/>
        <v>52.5</v>
      </c>
      <c r="K16" s="52">
        <f t="shared" si="3"/>
        <v>55</v>
      </c>
      <c r="L16" s="40"/>
      <c r="M16" s="40"/>
      <c r="N16" s="40"/>
      <c r="O16" s="41"/>
      <c r="P16" s="40"/>
      <c r="Q16" s="40"/>
      <c r="R16" s="40"/>
      <c r="S16" s="41"/>
      <c r="T16" s="40"/>
      <c r="U16" s="40"/>
      <c r="V16" s="44"/>
      <c r="W16" s="42"/>
    </row>
    <row r="17" s="1" customFormat="1" ht="25" customHeight="1" spans="1:23">
      <c r="A17" s="22">
        <f t="shared" si="0"/>
        <v>9</v>
      </c>
      <c r="B17" s="23" t="str">
        <f>'[2]SPEC SHEET '!A18</f>
        <v>SWEEP CIRC(SELF) - ALONG THE CURVE</v>
      </c>
      <c r="C17" s="24"/>
      <c r="D17" s="24"/>
      <c r="E17" s="25"/>
      <c r="F17" s="29" t="s">
        <v>79</v>
      </c>
      <c r="G17" s="27">
        <v>0.25</v>
      </c>
      <c r="H17" s="46">
        <f t="shared" si="1"/>
        <v>58</v>
      </c>
      <c r="I17" s="49">
        <f>'[2]SPEC SHEET '!V18</f>
        <v>60</v>
      </c>
      <c r="J17" s="52">
        <f t="shared" si="2"/>
        <v>62.5</v>
      </c>
      <c r="K17" s="52">
        <f t="shared" si="3"/>
        <v>65</v>
      </c>
      <c r="L17" s="40"/>
      <c r="M17" s="40"/>
      <c r="N17" s="40"/>
      <c r="O17" s="41"/>
      <c r="P17" s="40"/>
      <c r="Q17" s="40"/>
      <c r="R17" s="40"/>
      <c r="S17" s="41"/>
      <c r="T17" s="40"/>
      <c r="U17" s="40"/>
      <c r="V17" s="44"/>
      <c r="W17" s="42"/>
    </row>
    <row r="18" s="1" customFormat="1" ht="25" customHeight="1" spans="1:23">
      <c r="A18" s="22">
        <f t="shared" si="0"/>
        <v>10</v>
      </c>
      <c r="B18" s="23" t="str">
        <f>'[2]SPEC SHEET '!A19</f>
        <v>BK HEM WIDTH, SS TO SS</v>
      </c>
      <c r="C18" s="24"/>
      <c r="D18" s="24"/>
      <c r="E18" s="25"/>
      <c r="F18" s="30" t="s">
        <v>80</v>
      </c>
      <c r="G18" s="27">
        <v>0.5</v>
      </c>
      <c r="H18" s="46">
        <f>I18-1</f>
        <v>31</v>
      </c>
      <c r="I18" s="49">
        <v>32</v>
      </c>
      <c r="J18" s="52">
        <f>SUM(I18+1.25)</f>
        <v>33.25</v>
      </c>
      <c r="K18" s="52">
        <f>SUM(J18+1.25)</f>
        <v>34.5</v>
      </c>
      <c r="L18" s="40"/>
      <c r="M18" s="40"/>
      <c r="N18" s="40"/>
      <c r="O18" s="41"/>
      <c r="P18" s="40"/>
      <c r="Q18" s="40"/>
      <c r="R18" s="40"/>
      <c r="S18" s="41"/>
      <c r="T18" s="40"/>
      <c r="U18" s="40"/>
      <c r="V18" s="44"/>
      <c r="W18" s="42"/>
    </row>
    <row r="19" s="1" customFormat="1" ht="25" customHeight="1" spans="1:23">
      <c r="A19" s="22">
        <f t="shared" si="0"/>
        <v>11</v>
      </c>
      <c r="B19" s="23" t="str">
        <f>'[2]SPEC SHEET '!A20</f>
        <v>FRT HEM WIDTH, SS TO SS</v>
      </c>
      <c r="C19" s="24"/>
      <c r="D19" s="24"/>
      <c r="E19" s="25"/>
      <c r="F19" s="30" t="s">
        <v>81</v>
      </c>
      <c r="G19" s="27">
        <v>0.5</v>
      </c>
      <c r="H19" s="46">
        <f>I19-1</f>
        <v>27</v>
      </c>
      <c r="I19" s="49">
        <v>28</v>
      </c>
      <c r="J19" s="52">
        <f>SUM(I19+1.25)</f>
        <v>29.25</v>
      </c>
      <c r="K19" s="52">
        <f>SUM(J19+1.25)</f>
        <v>30.5</v>
      </c>
      <c r="L19" s="40"/>
      <c r="M19" s="40"/>
      <c r="N19" s="40"/>
      <c r="O19" s="41"/>
      <c r="P19" s="40"/>
      <c r="Q19" s="40"/>
      <c r="R19" s="40"/>
      <c r="S19" s="41"/>
      <c r="T19" s="40"/>
      <c r="U19" s="40"/>
      <c r="V19" s="44"/>
      <c r="W19" s="42"/>
    </row>
    <row r="20" s="1" customFormat="1" ht="25" customHeight="1" spans="1:23">
      <c r="A20" s="22">
        <f t="shared" si="0"/>
        <v>12</v>
      </c>
      <c r="B20" s="23" t="str">
        <f>'[2]SPEC SHEET '!A21</f>
        <v>SWEEP CIRC (LINING) - ALONG THE CURVE</v>
      </c>
      <c r="C20" s="24"/>
      <c r="D20" s="24"/>
      <c r="E20" s="25"/>
      <c r="F20" s="29" t="s">
        <v>82</v>
      </c>
      <c r="G20" s="27">
        <v>0.5</v>
      </c>
      <c r="H20" s="46">
        <f>I20-2</f>
        <v>57</v>
      </c>
      <c r="I20" s="49">
        <f>'[2]SPEC SHEET '!V21</f>
        <v>59</v>
      </c>
      <c r="J20" s="52">
        <f>SUM(I20+2.5)</f>
        <v>61.5</v>
      </c>
      <c r="K20" s="52">
        <f>SUM(J20+2.5)</f>
        <v>64</v>
      </c>
      <c r="L20" s="40"/>
      <c r="M20" s="40"/>
      <c r="N20" s="40"/>
      <c r="O20" s="41"/>
      <c r="P20" s="40"/>
      <c r="Q20" s="40"/>
      <c r="R20" s="40"/>
      <c r="S20" s="41"/>
      <c r="T20" s="40"/>
      <c r="U20" s="40"/>
      <c r="V20" s="44"/>
      <c r="W20" s="42"/>
    </row>
    <row r="21" s="1" customFormat="1" ht="25" customHeight="1" spans="1:23">
      <c r="A21" s="22">
        <f t="shared" si="0"/>
        <v>13</v>
      </c>
      <c r="B21" s="23" t="str">
        <f>'[2]SPEC SHEET '!A22</f>
        <v>DETACHABLE SHOULDER STRAP LENGTH</v>
      </c>
      <c r="C21" s="24"/>
      <c r="D21" s="24"/>
      <c r="E21" s="25"/>
      <c r="F21" s="26" t="s">
        <v>83</v>
      </c>
      <c r="G21" s="27">
        <v>0.25</v>
      </c>
      <c r="H21" s="47">
        <f>I21-0.375</f>
        <v>17.625</v>
      </c>
      <c r="I21" s="49">
        <f>'[2]SPEC SHEET '!V22</f>
        <v>18</v>
      </c>
      <c r="J21" s="51">
        <f>SUM(I21+3/8)</f>
        <v>18.375</v>
      </c>
      <c r="K21" s="51">
        <f>SUM(J21+3/8)</f>
        <v>18.75</v>
      </c>
      <c r="L21" s="40"/>
      <c r="M21" s="40"/>
      <c r="N21" s="40"/>
      <c r="O21" s="41"/>
      <c r="P21" s="40"/>
      <c r="Q21" s="40"/>
      <c r="R21" s="40"/>
      <c r="S21" s="41"/>
      <c r="T21" s="40"/>
      <c r="U21" s="40"/>
      <c r="V21" s="44"/>
      <c r="W21" s="42"/>
    </row>
    <row r="22" s="1" customFormat="1" ht="25" customHeight="1" spans="1:23">
      <c r="A22" s="22">
        <f t="shared" si="0"/>
        <v>14</v>
      </c>
      <c r="B22" s="23" t="str">
        <f>'[2]SPEC SHEET '!A23</f>
        <v>ADJUSTABLE RANGE LENGTH</v>
      </c>
      <c r="C22" s="24"/>
      <c r="D22" s="24"/>
      <c r="E22" s="25"/>
      <c r="F22" s="26" t="s">
        <v>55</v>
      </c>
      <c r="G22" s="27">
        <v>0.25</v>
      </c>
      <c r="H22" s="48">
        <f>I22</f>
        <v>2.5</v>
      </c>
      <c r="I22" s="49">
        <f>'[2]SPEC SHEET '!V23</f>
        <v>2.5</v>
      </c>
      <c r="J22" s="48">
        <f>I22</f>
        <v>2.5</v>
      </c>
      <c r="K22" s="48">
        <f>I22</f>
        <v>2.5</v>
      </c>
      <c r="L22" s="40"/>
      <c r="M22" s="41"/>
      <c r="N22" s="40"/>
      <c r="O22" s="41"/>
      <c r="P22" s="40"/>
      <c r="Q22" s="41"/>
      <c r="R22" s="40"/>
      <c r="S22" s="41"/>
      <c r="T22" s="40"/>
      <c r="U22" s="40"/>
      <c r="V22" s="44"/>
      <c r="W22" s="42"/>
    </row>
    <row r="23" s="1" customFormat="1" ht="25" customHeight="1" spans="1:23">
      <c r="A23" s="22">
        <f t="shared" si="0"/>
        <v>15</v>
      </c>
      <c r="B23" s="23" t="str">
        <f>'[2]SPEC SHEET '!A24</f>
        <v>HEM HEIGHT</v>
      </c>
      <c r="C23" s="24"/>
      <c r="D23" s="24"/>
      <c r="E23" s="25"/>
      <c r="F23" s="30" t="s">
        <v>84</v>
      </c>
      <c r="G23" s="27">
        <v>0.25</v>
      </c>
      <c r="H23" s="48">
        <f>I23</f>
        <v>0.125</v>
      </c>
      <c r="I23" s="49">
        <f>'[2]SPEC SHEET '!V24</f>
        <v>0.125</v>
      </c>
      <c r="J23" s="48">
        <f>I23</f>
        <v>0.125</v>
      </c>
      <c r="K23" s="48">
        <f>I23</f>
        <v>0.125</v>
      </c>
      <c r="L23" s="40"/>
      <c r="M23" s="40"/>
      <c r="N23" s="40"/>
      <c r="O23" s="41"/>
      <c r="P23" s="40"/>
      <c r="Q23" s="40"/>
      <c r="R23" s="40"/>
      <c r="S23" s="41"/>
      <c r="T23" s="40"/>
      <c r="U23" s="40"/>
      <c r="V23" s="44"/>
      <c r="W23" s="42"/>
    </row>
    <row r="24" s="1" customFormat="1" customHeight="1" spans="12:23"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</row>
    <row r="25" s="1" customFormat="1" customHeight="1" spans="12:23"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</row>
    <row r="26" s="1" customFormat="1" customHeight="1" spans="12:23"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</row>
    <row r="27" s="1" customFormat="1" customHeight="1" spans="12:23"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</row>
    <row r="28" s="1" customFormat="1" customHeight="1" spans="12:23"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</row>
    <row r="29" s="1" customFormat="1" customHeight="1" spans="12:23"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</row>
    <row r="30" s="1" customFormat="1" customHeight="1" spans="12:23"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</row>
    <row r="31" s="1" customFormat="1" customHeight="1" spans="12:23"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</row>
    <row r="32" s="1" customFormat="1" customHeight="1" spans="12:23"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</row>
    <row r="33" s="1" customFormat="1" customHeight="1" spans="12:23"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</row>
    <row r="34" s="1" customFormat="1" customHeight="1" spans="12:23"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</row>
    <row r="35" s="1" customFormat="1" customHeight="1" spans="12:23"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</row>
  </sheetData>
  <mergeCells count="33">
    <mergeCell ref="A1:C1"/>
    <mergeCell ref="G1:K1"/>
    <mergeCell ref="D2:E2"/>
    <mergeCell ref="D3:E3"/>
    <mergeCell ref="D4:E4"/>
    <mergeCell ref="D5:E5"/>
    <mergeCell ref="D6:E6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F7:F8"/>
    <mergeCell ref="G7:G8"/>
    <mergeCell ref="H7:H8"/>
    <mergeCell ref="I7:I8"/>
    <mergeCell ref="J7:J8"/>
    <mergeCell ref="K7:K8"/>
    <mergeCell ref="G2:I4"/>
    <mergeCell ref="J2:K4"/>
    <mergeCell ref="G5:I6"/>
    <mergeCell ref="J5:K6"/>
    <mergeCell ref="B7:E8"/>
  </mergeCells>
  <pageMargins left="0.7" right="0.7" top="0.75" bottom="0.75" header="0.3" footer="0.3"/>
  <pageSetup paperSize="9" scale="74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35"/>
  <sheetViews>
    <sheetView view="pageBreakPreview" zoomScale="55" zoomScaleNormal="85" topLeftCell="A2" workbookViewId="0">
      <selection activeCell="T21" sqref="T21"/>
    </sheetView>
  </sheetViews>
  <sheetFormatPr defaultColWidth="12.7256637168142" defaultRowHeight="15.75" customHeight="1"/>
  <cols>
    <col min="1" max="1" width="17.4601769911504" style="1" customWidth="1"/>
    <col min="2" max="2" width="17.6637168141593" style="1" customWidth="1"/>
    <col min="3" max="3" width="22" style="1" customWidth="1"/>
    <col min="4" max="4" width="17" style="1" customWidth="1"/>
    <col min="5" max="5" width="14" style="1" customWidth="1"/>
    <col min="6" max="6" width="32.5221238938053" style="1" customWidth="1"/>
    <col min="7" max="7" width="11.4513274336283" style="1" customWidth="1"/>
    <col min="8" max="8" width="11.2654867256637" style="1" customWidth="1"/>
    <col min="9" max="9" width="10.8141592920354" style="1" customWidth="1"/>
    <col min="10" max="11" width="12.2654867256637" style="1" customWidth="1"/>
    <col min="12" max="12" width="5.72566371681416" style="1" customWidth="1"/>
    <col min="13" max="15" width="8.72566371681416" style="1" customWidth="1"/>
    <col min="16" max="16" width="5.45132743362832" style="1" customWidth="1"/>
    <col min="17" max="17" width="8.72566371681416" style="1" customWidth="1"/>
    <col min="18" max="19" width="8.45132743362832" style="1" customWidth="1"/>
    <col min="20" max="20" width="6.72566371681416" style="1" customWidth="1"/>
    <col min="21" max="21" width="10.1769911504425" style="1" customWidth="1"/>
    <col min="22" max="22" width="28.7256637168142" style="1" customWidth="1"/>
    <col min="23" max="16384" width="12.7256637168142" style="1"/>
  </cols>
  <sheetData>
    <row r="1" s="1" customFormat="1" ht="30" customHeight="1" spans="1:23">
      <c r="A1" s="2" t="s">
        <v>58</v>
      </c>
      <c r="B1" s="2"/>
      <c r="C1" s="2"/>
      <c r="D1" s="3" t="s">
        <v>59</v>
      </c>
      <c r="E1" s="3" t="str">
        <f>'[2]Style Summary Cover Page'!E1</f>
        <v>BG7178 </v>
      </c>
      <c r="F1" s="3"/>
      <c r="G1" s="4"/>
      <c r="H1" s="4"/>
      <c r="I1" s="4"/>
      <c r="J1" s="4"/>
      <c r="K1" s="4"/>
      <c r="L1" s="31"/>
      <c r="M1" s="31"/>
      <c r="N1" s="31"/>
      <c r="O1" s="31"/>
      <c r="P1" s="31"/>
      <c r="Q1" s="31"/>
      <c r="R1" s="31"/>
      <c r="S1" s="31"/>
      <c r="T1" s="31"/>
      <c r="U1" s="31"/>
      <c r="V1" s="42"/>
      <c r="W1" s="42"/>
    </row>
    <row r="2" s="1" customFormat="1" customHeight="1" spans="1:23">
      <c r="A2" s="5" t="s">
        <v>1</v>
      </c>
      <c r="B2" s="6" t="str">
        <f>'[2]Style Summary Cover Page'!B2</f>
        <v>ISLA DRESS</v>
      </c>
      <c r="C2" s="7" t="s">
        <v>60</v>
      </c>
      <c r="D2" s="6" t="str">
        <f>'[2]Style Summary Cover Page'!D2</f>
        <v>SARAH PUNTER</v>
      </c>
      <c r="E2" s="6"/>
      <c r="F2" s="6"/>
      <c r="G2" s="8" t="s">
        <v>61</v>
      </c>
      <c r="H2" s="8"/>
      <c r="I2" s="8"/>
      <c r="J2" s="32" t="s">
        <v>62</v>
      </c>
      <c r="K2" s="32"/>
      <c r="L2" s="33"/>
      <c r="M2" s="33"/>
      <c r="N2" s="33"/>
      <c r="O2" s="33"/>
      <c r="P2" s="33"/>
      <c r="Q2" s="33"/>
      <c r="R2" s="33"/>
      <c r="S2" s="33"/>
      <c r="T2" s="33"/>
      <c r="U2" s="33"/>
      <c r="V2" s="42"/>
      <c r="W2" s="42"/>
    </row>
    <row r="3" s="1" customFormat="1" customHeight="1" spans="1:23">
      <c r="A3" s="5" t="s">
        <v>3</v>
      </c>
      <c r="B3" s="9">
        <f>'[2]Style Summary Cover Page'!B3</f>
        <v>45187</v>
      </c>
      <c r="C3" s="10" t="s">
        <v>4</v>
      </c>
      <c r="D3" s="6" t="str">
        <f>'[2]Style Summary Cover Page'!D3</f>
        <v>SARAH P</v>
      </c>
      <c r="E3" s="6"/>
      <c r="F3" s="6"/>
      <c r="G3" s="8"/>
      <c r="H3" s="8"/>
      <c r="I3" s="8"/>
      <c r="J3" s="32"/>
      <c r="K3" s="32"/>
      <c r="L3" s="33"/>
      <c r="M3" s="33"/>
      <c r="N3" s="33"/>
      <c r="O3" s="33"/>
      <c r="P3" s="33"/>
      <c r="Q3" s="33"/>
      <c r="R3" s="33"/>
      <c r="S3" s="33"/>
      <c r="T3" s="33"/>
      <c r="U3" s="33"/>
      <c r="V3" s="42"/>
      <c r="W3" s="42"/>
    </row>
    <row r="4" s="1" customFormat="1" customHeight="1" spans="1:23">
      <c r="A4" s="5" t="s">
        <v>5</v>
      </c>
      <c r="B4" s="6" t="str">
        <f>'[2]Style Summary Cover Page'!B4</f>
        <v>SPRING 25</v>
      </c>
      <c r="C4" s="10" t="s">
        <v>6</v>
      </c>
      <c r="D4" s="6" t="str">
        <f>'[2]Style Summary Cover Page'!D4</f>
        <v>HANNAH</v>
      </c>
      <c r="E4" s="6"/>
      <c r="F4" s="6"/>
      <c r="G4" s="8"/>
      <c r="H4" s="8"/>
      <c r="I4" s="8"/>
      <c r="J4" s="32"/>
      <c r="K4" s="32"/>
      <c r="L4" s="33"/>
      <c r="M4" s="33"/>
      <c r="N4" s="33"/>
      <c r="O4" s="33"/>
      <c r="P4" s="33"/>
      <c r="Q4" s="33"/>
      <c r="R4" s="33"/>
      <c r="S4" s="33"/>
      <c r="T4" s="33"/>
      <c r="U4" s="33"/>
      <c r="V4" s="42"/>
      <c r="W4" s="42"/>
    </row>
    <row r="5" s="1" customFormat="1" customHeight="1" spans="1:23">
      <c r="A5" s="5" t="s">
        <v>9</v>
      </c>
      <c r="B5" s="6" t="str">
        <f>'[2]Style Summary Cover Page'!B5</f>
        <v>SPRING</v>
      </c>
      <c r="C5" s="10" t="s">
        <v>11</v>
      </c>
      <c r="D5" s="6" t="str">
        <f>'[2]Style Summary Cover Page'!D5</f>
        <v>1X</v>
      </c>
      <c r="E5" s="6"/>
      <c r="F5" s="6"/>
      <c r="G5" s="8" t="s">
        <v>63</v>
      </c>
      <c r="H5" s="8"/>
      <c r="I5" s="8"/>
      <c r="J5" s="32" t="s">
        <v>64</v>
      </c>
      <c r="K5" s="32"/>
      <c r="L5" s="33"/>
      <c r="M5" s="33"/>
      <c r="N5" s="33"/>
      <c r="O5" s="33"/>
      <c r="P5" s="33"/>
      <c r="Q5" s="33"/>
      <c r="R5" s="33"/>
      <c r="S5" s="33"/>
      <c r="T5" s="33"/>
      <c r="U5" s="33"/>
      <c r="V5" s="42"/>
      <c r="W5" s="42"/>
    </row>
    <row r="6" s="1" customFormat="1" customHeight="1" spans="1:23">
      <c r="A6" s="11" t="s">
        <v>11</v>
      </c>
      <c r="B6" s="6" t="str">
        <f>'[2]Style Summary Cover Page'!B6</f>
        <v>0X-3X</v>
      </c>
      <c r="C6" s="12" t="s">
        <v>65</v>
      </c>
      <c r="D6" s="6" t="str">
        <f>'[2]Style Summary Cover Page'!D6</f>
        <v>ANY AVAILABLE</v>
      </c>
      <c r="E6" s="6"/>
      <c r="F6" s="6"/>
      <c r="G6" s="8"/>
      <c r="H6" s="8"/>
      <c r="I6" s="8"/>
      <c r="J6" s="32"/>
      <c r="K6" s="32"/>
      <c r="L6" s="33"/>
      <c r="M6" s="33"/>
      <c r="N6" s="33"/>
      <c r="O6" s="33"/>
      <c r="P6" s="33"/>
      <c r="Q6" s="33"/>
      <c r="R6" s="33"/>
      <c r="S6" s="33"/>
      <c r="T6" s="33"/>
      <c r="U6" s="43"/>
      <c r="V6" s="42"/>
      <c r="W6" s="42"/>
    </row>
    <row r="7" s="1" customFormat="1" customHeight="1" spans="1:23">
      <c r="A7" s="13"/>
      <c r="B7" s="14" t="s">
        <v>66</v>
      </c>
      <c r="C7" s="15"/>
      <c r="D7" s="15"/>
      <c r="E7" s="15"/>
      <c r="F7" s="16" t="s">
        <v>13</v>
      </c>
      <c r="G7" s="16" t="s">
        <v>13</v>
      </c>
      <c r="H7" s="17" t="s">
        <v>67</v>
      </c>
      <c r="I7" s="34" t="s">
        <v>68</v>
      </c>
      <c r="J7" s="35" t="s">
        <v>69</v>
      </c>
      <c r="K7" s="17" t="s">
        <v>70</v>
      </c>
      <c r="L7" s="36"/>
      <c r="M7" s="36"/>
      <c r="N7" s="37"/>
      <c r="O7" s="36"/>
      <c r="P7" s="36"/>
      <c r="Q7" s="36"/>
      <c r="R7" s="37"/>
      <c r="S7" s="36"/>
      <c r="T7" s="36"/>
      <c r="U7" s="37"/>
      <c r="V7" s="39"/>
      <c r="W7" s="42"/>
    </row>
    <row r="8" s="1" customFormat="1" ht="15" customHeight="1" spans="1:23">
      <c r="A8" s="18"/>
      <c r="B8" s="19"/>
      <c r="C8" s="19"/>
      <c r="D8" s="19"/>
      <c r="E8" s="19"/>
      <c r="F8" s="20"/>
      <c r="G8" s="20"/>
      <c r="H8" s="21"/>
      <c r="I8" s="21"/>
      <c r="J8" s="21"/>
      <c r="K8" s="21"/>
      <c r="L8" s="38"/>
      <c r="M8" s="39"/>
      <c r="N8" s="39"/>
      <c r="O8" s="39"/>
      <c r="P8" s="38"/>
      <c r="Q8" s="39"/>
      <c r="R8" s="39"/>
      <c r="S8" s="39"/>
      <c r="T8" s="38"/>
      <c r="U8" s="39"/>
      <c r="V8" s="39"/>
      <c r="W8" s="42"/>
    </row>
    <row r="9" s="1" customFormat="1" ht="25" customHeight="1" spans="1:23">
      <c r="A9" s="22">
        <v>1</v>
      </c>
      <c r="B9" s="23" t="str">
        <f>'[2]SPEC SHEET '!A10</f>
        <v>TOTAL BODY LENGTH (CF NECKDROP TO HEM)</v>
      </c>
      <c r="C9" s="24"/>
      <c r="D9" s="24"/>
      <c r="E9" s="25"/>
      <c r="F9" s="26" t="s">
        <v>71</v>
      </c>
      <c r="G9" s="27">
        <v>0.25</v>
      </c>
      <c r="H9" s="28">
        <f>'1X-3X'!H9*2.54</f>
        <v>118.11</v>
      </c>
      <c r="I9" s="28">
        <f>'1X-3X'!I9*2.54</f>
        <v>119.38</v>
      </c>
      <c r="J9" s="28">
        <f>'1X-3X'!J9*2.54</f>
        <v>120.65</v>
      </c>
      <c r="K9" s="28">
        <f>'1X-3X'!K9*2.54</f>
        <v>121.92</v>
      </c>
      <c r="L9" s="40"/>
      <c r="M9" s="40"/>
      <c r="N9" s="40"/>
      <c r="O9" s="41"/>
      <c r="P9" s="40"/>
      <c r="Q9" s="40"/>
      <c r="R9" s="40"/>
      <c r="S9" s="41"/>
      <c r="T9" s="40"/>
      <c r="U9" s="40"/>
      <c r="V9" s="44"/>
      <c r="W9" s="42"/>
    </row>
    <row r="10" s="1" customFormat="1" ht="25" customHeight="1" spans="1:23">
      <c r="A10" s="22">
        <f t="shared" ref="A10:A23" si="0">A9+1</f>
        <v>2</v>
      </c>
      <c r="B10" s="23" t="str">
        <f>'[2]SPEC SHEET '!A11</f>
        <v>TOP NECK EDGE CIRC (ALONG THE EDGE) - RELAXED </v>
      </c>
      <c r="C10" s="24"/>
      <c r="D10" s="24"/>
      <c r="E10" s="25"/>
      <c r="F10" s="26" t="s">
        <v>72</v>
      </c>
      <c r="G10" s="27">
        <v>0.25</v>
      </c>
      <c r="H10" s="28">
        <f>'1X-3X'!H10*2.54</f>
        <v>92.71</v>
      </c>
      <c r="I10" s="28">
        <f>'1X-3X'!I10*2.54</f>
        <v>97.79</v>
      </c>
      <c r="J10" s="28">
        <f>'1X-3X'!J10*2.54</f>
        <v>104.14</v>
      </c>
      <c r="K10" s="28">
        <f>'1X-3X'!K10*2.54</f>
        <v>110.49</v>
      </c>
      <c r="L10" s="40"/>
      <c r="M10" s="40"/>
      <c r="N10" s="40"/>
      <c r="O10" s="41"/>
      <c r="P10" s="40"/>
      <c r="Q10" s="40"/>
      <c r="R10" s="40"/>
      <c r="S10" s="41"/>
      <c r="T10" s="40"/>
      <c r="U10" s="40"/>
      <c r="V10" s="44"/>
      <c r="W10" s="42"/>
    </row>
    <row r="11" s="1" customFormat="1" ht="25" customHeight="1" spans="1:23">
      <c r="A11" s="22">
        <f t="shared" si="0"/>
        <v>3</v>
      </c>
      <c r="B11" s="23" t="str">
        <f>'[2]SPEC SHEET '!A12</f>
        <v>FRT NECKLINE - SIDE SEAM TO SIDE SEAM - RELAXED</v>
      </c>
      <c r="C11" s="24"/>
      <c r="D11" s="24"/>
      <c r="E11" s="25"/>
      <c r="F11" s="26" t="s">
        <v>73</v>
      </c>
      <c r="G11" s="27">
        <v>0.25</v>
      </c>
      <c r="H11" s="28">
        <f>'1X-3X'!H11*2.54</f>
        <v>50.8</v>
      </c>
      <c r="I11" s="28">
        <f>'1X-3X'!I11*2.54</f>
        <v>53.34</v>
      </c>
      <c r="J11" s="28">
        <f>'1X-3X'!J11*2.54</f>
        <v>56.515</v>
      </c>
      <c r="K11" s="28">
        <f>'1X-3X'!K11*2.54</f>
        <v>59.69</v>
      </c>
      <c r="L11" s="40"/>
      <c r="M11" s="40"/>
      <c r="N11" s="40"/>
      <c r="O11" s="41"/>
      <c r="P11" s="40"/>
      <c r="Q11" s="40"/>
      <c r="R11" s="40"/>
      <c r="S11" s="41"/>
      <c r="T11" s="40"/>
      <c r="U11" s="40"/>
      <c r="V11" s="44"/>
      <c r="W11" s="42"/>
    </row>
    <row r="12" s="1" customFormat="1" ht="25" customHeight="1" spans="1:23">
      <c r="A12" s="22">
        <f t="shared" si="0"/>
        <v>4</v>
      </c>
      <c r="B12" s="23" t="str">
        <f>'[2]SPEC SHEET '!A13</f>
        <v>BACK NECKLINE - SIDE SEAM TO SIDE SEAM - RELAXED</v>
      </c>
      <c r="C12" s="24"/>
      <c r="D12" s="24"/>
      <c r="E12" s="25"/>
      <c r="F12" s="26" t="s">
        <v>74</v>
      </c>
      <c r="G12" s="27">
        <v>0.25</v>
      </c>
      <c r="H12" s="28">
        <f>'1X-3X'!H12*2.54</f>
        <v>42.2275</v>
      </c>
      <c r="I12" s="28">
        <f>'1X-3X'!I12*2.54</f>
        <v>44.7675</v>
      </c>
      <c r="J12" s="28">
        <f>'1X-3X'!J12*2.54</f>
        <v>47.9425</v>
      </c>
      <c r="K12" s="28">
        <f>'1X-3X'!K12*2.54</f>
        <v>51.1175</v>
      </c>
      <c r="L12" s="40"/>
      <c r="M12" s="40"/>
      <c r="N12" s="40"/>
      <c r="O12" s="41"/>
      <c r="P12" s="40"/>
      <c r="Q12" s="40"/>
      <c r="R12" s="40"/>
      <c r="S12" s="41"/>
      <c r="T12" s="40"/>
      <c r="U12" s="40"/>
      <c r="V12" s="44"/>
      <c r="W12" s="42"/>
    </row>
    <row r="13" s="1" customFormat="1" ht="25" customHeight="1" spans="1:23">
      <c r="A13" s="22">
        <f t="shared" si="0"/>
        <v>5</v>
      </c>
      <c r="B13" s="23" t="str">
        <f>'[2]SPEC SHEET '!A14</f>
        <v>BACK NECKLINE - SIDE SEAM TO SIDE SEAM - EXTENDED</v>
      </c>
      <c r="C13" s="24"/>
      <c r="D13" s="24"/>
      <c r="E13" s="25"/>
      <c r="F13" s="26" t="s">
        <v>75</v>
      </c>
      <c r="G13" s="27">
        <v>0.25</v>
      </c>
      <c r="H13" s="28">
        <f>'1X-3X'!H13*2.54</f>
        <v>58.42</v>
      </c>
      <c r="I13" s="28">
        <f>'1X-3X'!I13*2.54</f>
        <v>60.96</v>
      </c>
      <c r="J13" s="28">
        <f>'1X-3X'!J13*2.54</f>
        <v>64.135</v>
      </c>
      <c r="K13" s="28">
        <f>'1X-3X'!K13*2.54</f>
        <v>67.31</v>
      </c>
      <c r="L13" s="40"/>
      <c r="M13" s="40"/>
      <c r="N13" s="40"/>
      <c r="O13" s="41"/>
      <c r="P13" s="40"/>
      <c r="Q13" s="40"/>
      <c r="R13" s="40"/>
      <c r="S13" s="41"/>
      <c r="T13" s="40"/>
      <c r="U13" s="40"/>
      <c r="V13" s="44"/>
      <c r="W13" s="42"/>
    </row>
    <row r="14" s="1" customFormat="1" ht="25" customHeight="1" spans="1:23">
      <c r="A14" s="22">
        <f t="shared" si="0"/>
        <v>6</v>
      </c>
      <c r="B14" s="23" t="str">
        <f>'[2]SPEC SHEET '!A15</f>
        <v>BUST CIRC (1" BELOW AH) - RELAXED BACK EXTENSION</v>
      </c>
      <c r="C14" s="24"/>
      <c r="D14" s="24"/>
      <c r="E14" s="25"/>
      <c r="F14" s="26" t="s">
        <v>76</v>
      </c>
      <c r="G14" s="27">
        <v>0.25</v>
      </c>
      <c r="H14" s="28">
        <f>'1X-3X'!H14*2.54</f>
        <v>104.14</v>
      </c>
      <c r="I14" s="28">
        <f>'1X-3X'!I14*2.54</f>
        <v>109.22</v>
      </c>
      <c r="J14" s="28">
        <f>'1X-3X'!J14*2.54</f>
        <v>115.57</v>
      </c>
      <c r="K14" s="28">
        <f>'1X-3X'!K14*2.54</f>
        <v>121.92</v>
      </c>
      <c r="L14" s="40"/>
      <c r="M14" s="40"/>
      <c r="N14" s="40"/>
      <c r="O14" s="41"/>
      <c r="P14" s="40"/>
      <c r="Q14" s="40"/>
      <c r="R14" s="40"/>
      <c r="S14" s="41"/>
      <c r="T14" s="40"/>
      <c r="U14" s="40"/>
      <c r="V14" s="44"/>
      <c r="W14" s="42"/>
    </row>
    <row r="15" s="1" customFormat="1" ht="25" customHeight="1" spans="1:23">
      <c r="A15" s="22">
        <f t="shared" si="0"/>
        <v>7</v>
      </c>
      <c r="B15" s="23" t="str">
        <f>'[2]SPEC SHEET '!A16</f>
        <v>WAIST CIRC (6" BELOW AH)</v>
      </c>
      <c r="C15" s="24"/>
      <c r="D15" s="24"/>
      <c r="E15" s="25"/>
      <c r="F15" s="26" t="s">
        <v>77</v>
      </c>
      <c r="G15" s="27">
        <v>0.25</v>
      </c>
      <c r="H15" s="28">
        <f>'1X-3X'!H15*2.54</f>
        <v>104.14</v>
      </c>
      <c r="I15" s="28">
        <f>'1X-3X'!I15*2.54</f>
        <v>109.22</v>
      </c>
      <c r="J15" s="28">
        <f>'1X-3X'!J15*2.54</f>
        <v>115.57</v>
      </c>
      <c r="K15" s="28">
        <f>'1X-3X'!K15*2.54</f>
        <v>121.92</v>
      </c>
      <c r="L15" s="40"/>
      <c r="M15" s="40"/>
      <c r="N15" s="40"/>
      <c r="O15" s="41"/>
      <c r="P15" s="40"/>
      <c r="Q15" s="40"/>
      <c r="R15" s="40"/>
      <c r="S15" s="41"/>
      <c r="T15" s="40"/>
      <c r="U15" s="40"/>
      <c r="V15" s="44"/>
      <c r="W15" s="42"/>
    </row>
    <row r="16" s="1" customFormat="1" ht="25" customHeight="1" spans="1:23">
      <c r="A16" s="22">
        <f t="shared" si="0"/>
        <v>8</v>
      </c>
      <c r="B16" s="23" t="str">
        <f>'[2]SPEC SHEET '!A17</f>
        <v>HIP CIRC (15" BELOW AH)</v>
      </c>
      <c r="C16" s="24"/>
      <c r="D16" s="24"/>
      <c r="E16" s="25"/>
      <c r="F16" s="26" t="s">
        <v>78</v>
      </c>
      <c r="G16" s="27">
        <v>0.25</v>
      </c>
      <c r="H16" s="28">
        <f>'1X-3X'!H16*2.54</f>
        <v>121.92</v>
      </c>
      <c r="I16" s="28">
        <f>'1X-3X'!I16*2.54</f>
        <v>127</v>
      </c>
      <c r="J16" s="28">
        <f>'1X-3X'!J16*2.54</f>
        <v>133.35</v>
      </c>
      <c r="K16" s="28">
        <f>'1X-3X'!K16*2.54</f>
        <v>139.7</v>
      </c>
      <c r="L16" s="40"/>
      <c r="M16" s="40"/>
      <c r="N16" s="40"/>
      <c r="O16" s="41"/>
      <c r="P16" s="40"/>
      <c r="Q16" s="40"/>
      <c r="R16" s="40"/>
      <c r="S16" s="41"/>
      <c r="T16" s="40"/>
      <c r="U16" s="40"/>
      <c r="V16" s="44"/>
      <c r="W16" s="42"/>
    </row>
    <row r="17" s="1" customFormat="1" ht="25" customHeight="1" spans="1:23">
      <c r="A17" s="22">
        <f t="shared" si="0"/>
        <v>9</v>
      </c>
      <c r="B17" s="23" t="str">
        <f>'[2]SPEC SHEET '!A18</f>
        <v>SWEEP CIRC(SELF) - ALONG THE CURVE</v>
      </c>
      <c r="C17" s="24"/>
      <c r="D17" s="24"/>
      <c r="E17" s="25"/>
      <c r="F17" s="29" t="s">
        <v>79</v>
      </c>
      <c r="G17" s="27">
        <v>0.25</v>
      </c>
      <c r="H17" s="28">
        <f>'1X-3X'!H17*2.54</f>
        <v>147.32</v>
      </c>
      <c r="I17" s="28">
        <f>'1X-3X'!I17*2.54</f>
        <v>152.4</v>
      </c>
      <c r="J17" s="28">
        <f>'1X-3X'!J17*2.54</f>
        <v>158.75</v>
      </c>
      <c r="K17" s="28">
        <f>'1X-3X'!K17*2.54</f>
        <v>165.1</v>
      </c>
      <c r="L17" s="40"/>
      <c r="M17" s="40"/>
      <c r="N17" s="40"/>
      <c r="O17" s="41"/>
      <c r="P17" s="40"/>
      <c r="Q17" s="40"/>
      <c r="R17" s="40"/>
      <c r="S17" s="41"/>
      <c r="T17" s="40"/>
      <c r="U17" s="40"/>
      <c r="V17" s="44"/>
      <c r="W17" s="42"/>
    </row>
    <row r="18" s="1" customFormat="1" ht="25" customHeight="1" spans="1:23">
      <c r="A18" s="22">
        <f t="shared" si="0"/>
        <v>10</v>
      </c>
      <c r="B18" s="23" t="str">
        <f>'[2]SPEC SHEET '!A19</f>
        <v>BK HEM WIDTH, SS TO SS</v>
      </c>
      <c r="C18" s="24"/>
      <c r="D18" s="24"/>
      <c r="E18" s="25"/>
      <c r="F18" s="30" t="s">
        <v>80</v>
      </c>
      <c r="G18" s="27">
        <v>0.5</v>
      </c>
      <c r="H18" s="28">
        <f>'1X-3X'!H18*2.54</f>
        <v>78.74</v>
      </c>
      <c r="I18" s="28">
        <f>'1X-3X'!I18*2.54</f>
        <v>81.28</v>
      </c>
      <c r="J18" s="28">
        <f>'1X-3X'!J18*2.54</f>
        <v>84.455</v>
      </c>
      <c r="K18" s="28">
        <f>'1X-3X'!K18*2.54</f>
        <v>87.63</v>
      </c>
      <c r="L18" s="40"/>
      <c r="M18" s="40"/>
      <c r="N18" s="40"/>
      <c r="O18" s="41"/>
      <c r="P18" s="40"/>
      <c r="Q18" s="40"/>
      <c r="R18" s="40"/>
      <c r="S18" s="41"/>
      <c r="T18" s="40"/>
      <c r="U18" s="40"/>
      <c r="V18" s="44"/>
      <c r="W18" s="42"/>
    </row>
    <row r="19" s="1" customFormat="1" ht="25" customHeight="1" spans="1:23">
      <c r="A19" s="22">
        <f t="shared" si="0"/>
        <v>11</v>
      </c>
      <c r="B19" s="23" t="str">
        <f>'[2]SPEC SHEET '!A20</f>
        <v>FRT HEM WIDTH, SS TO SS</v>
      </c>
      <c r="C19" s="24"/>
      <c r="D19" s="24"/>
      <c r="E19" s="25"/>
      <c r="F19" s="30" t="s">
        <v>81</v>
      </c>
      <c r="G19" s="27">
        <v>0.5</v>
      </c>
      <c r="H19" s="28">
        <f>'1X-3X'!H19*2.54</f>
        <v>68.58</v>
      </c>
      <c r="I19" s="28">
        <f>'1X-3X'!I19*2.54</f>
        <v>71.12</v>
      </c>
      <c r="J19" s="28">
        <f>'1X-3X'!J19*2.54</f>
        <v>74.295</v>
      </c>
      <c r="K19" s="28">
        <f>'1X-3X'!K19*2.54</f>
        <v>77.47</v>
      </c>
      <c r="L19" s="40"/>
      <c r="M19" s="40"/>
      <c r="N19" s="40"/>
      <c r="O19" s="41"/>
      <c r="P19" s="40"/>
      <c r="Q19" s="40"/>
      <c r="R19" s="40"/>
      <c r="S19" s="41"/>
      <c r="T19" s="40"/>
      <c r="U19" s="40"/>
      <c r="V19" s="44"/>
      <c r="W19" s="42"/>
    </row>
    <row r="20" s="1" customFormat="1" ht="25" customHeight="1" spans="1:23">
      <c r="A20" s="22">
        <f t="shared" si="0"/>
        <v>12</v>
      </c>
      <c r="B20" s="23" t="str">
        <f>'[2]SPEC SHEET '!A21</f>
        <v>SWEEP CIRC (LINING) - ALONG THE CURVE</v>
      </c>
      <c r="C20" s="24"/>
      <c r="D20" s="24"/>
      <c r="E20" s="25"/>
      <c r="F20" s="29" t="s">
        <v>82</v>
      </c>
      <c r="G20" s="27">
        <v>0.5</v>
      </c>
      <c r="H20" s="28">
        <f>'1X-3X'!H20*2.54</f>
        <v>144.78</v>
      </c>
      <c r="I20" s="28">
        <f>'1X-3X'!I20*2.54</f>
        <v>149.86</v>
      </c>
      <c r="J20" s="28">
        <f>'1X-3X'!J20*2.54</f>
        <v>156.21</v>
      </c>
      <c r="K20" s="28">
        <f>'1X-3X'!K20*2.54</f>
        <v>162.56</v>
      </c>
      <c r="L20" s="40"/>
      <c r="M20" s="40"/>
      <c r="N20" s="40"/>
      <c r="O20" s="41"/>
      <c r="P20" s="40"/>
      <c r="Q20" s="40"/>
      <c r="R20" s="40"/>
      <c r="S20" s="41"/>
      <c r="T20" s="40"/>
      <c r="U20" s="40"/>
      <c r="V20" s="44"/>
      <c r="W20" s="42"/>
    </row>
    <row r="21" s="1" customFormat="1" ht="25" customHeight="1" spans="1:23">
      <c r="A21" s="22">
        <f t="shared" si="0"/>
        <v>13</v>
      </c>
      <c r="B21" s="23" t="str">
        <f>'[2]SPEC SHEET '!A22</f>
        <v>DETACHABLE SHOULDER STRAP LENGTH</v>
      </c>
      <c r="C21" s="24"/>
      <c r="D21" s="24"/>
      <c r="E21" s="25"/>
      <c r="F21" s="26" t="s">
        <v>83</v>
      </c>
      <c r="G21" s="27">
        <v>0.25</v>
      </c>
      <c r="H21" s="28">
        <f>'1X-3X'!H21*2.54</f>
        <v>44.7675</v>
      </c>
      <c r="I21" s="28">
        <f>'1X-3X'!I21*2.54</f>
        <v>45.72</v>
      </c>
      <c r="J21" s="28">
        <f>'1X-3X'!J21*2.54</f>
        <v>46.6725</v>
      </c>
      <c r="K21" s="28">
        <f>'1X-3X'!K21*2.54</f>
        <v>47.625</v>
      </c>
      <c r="L21" s="40"/>
      <c r="M21" s="40"/>
      <c r="N21" s="40"/>
      <c r="O21" s="41"/>
      <c r="P21" s="40"/>
      <c r="Q21" s="40"/>
      <c r="R21" s="40"/>
      <c r="S21" s="41"/>
      <c r="T21" s="40"/>
      <c r="U21" s="40"/>
      <c r="V21" s="44"/>
      <c r="W21" s="42"/>
    </row>
    <row r="22" s="1" customFormat="1" ht="25" customHeight="1" spans="1:23">
      <c r="A22" s="22">
        <f t="shared" si="0"/>
        <v>14</v>
      </c>
      <c r="B22" s="23" t="str">
        <f>'[2]SPEC SHEET '!A23</f>
        <v>ADJUSTABLE RANGE LENGTH</v>
      </c>
      <c r="C22" s="24"/>
      <c r="D22" s="24"/>
      <c r="E22" s="25"/>
      <c r="F22" s="26" t="s">
        <v>55</v>
      </c>
      <c r="G22" s="27">
        <v>0.25</v>
      </c>
      <c r="H22" s="28">
        <f>'1X-3X'!H22*2.54</f>
        <v>6.35</v>
      </c>
      <c r="I22" s="28">
        <f>'1X-3X'!I22*2.54</f>
        <v>6.35</v>
      </c>
      <c r="J22" s="28">
        <f>'1X-3X'!J22*2.54</f>
        <v>6.35</v>
      </c>
      <c r="K22" s="28">
        <f>'1X-3X'!K22*2.54</f>
        <v>6.35</v>
      </c>
      <c r="L22" s="40"/>
      <c r="M22" s="41"/>
      <c r="N22" s="40"/>
      <c r="O22" s="41"/>
      <c r="P22" s="40"/>
      <c r="Q22" s="41"/>
      <c r="R22" s="40"/>
      <c r="S22" s="41"/>
      <c r="T22" s="40"/>
      <c r="U22" s="40"/>
      <c r="V22" s="44"/>
      <c r="W22" s="42"/>
    </row>
    <row r="23" s="1" customFormat="1" ht="25" customHeight="1" spans="1:23">
      <c r="A23" s="22">
        <f t="shared" si="0"/>
        <v>15</v>
      </c>
      <c r="B23" s="23" t="str">
        <f>'[2]SPEC SHEET '!A24</f>
        <v>HEM HEIGHT</v>
      </c>
      <c r="C23" s="24"/>
      <c r="D23" s="24"/>
      <c r="E23" s="25"/>
      <c r="F23" s="30" t="s">
        <v>84</v>
      </c>
      <c r="G23" s="27">
        <v>0.25</v>
      </c>
      <c r="H23" s="28">
        <f>'1X-3X'!H23*2.54</f>
        <v>0.3175</v>
      </c>
      <c r="I23" s="28">
        <f>'1X-3X'!I23*2.54</f>
        <v>0.3175</v>
      </c>
      <c r="J23" s="28">
        <f>'1X-3X'!J23*2.54</f>
        <v>0.3175</v>
      </c>
      <c r="K23" s="28">
        <f>'1X-3X'!K23*2.54</f>
        <v>0.3175</v>
      </c>
      <c r="L23" s="40"/>
      <c r="M23" s="40"/>
      <c r="N23" s="40"/>
      <c r="O23" s="41"/>
      <c r="P23" s="40"/>
      <c r="Q23" s="40"/>
      <c r="R23" s="40"/>
      <c r="S23" s="41"/>
      <c r="T23" s="40"/>
      <c r="U23" s="40"/>
      <c r="V23" s="44"/>
      <c r="W23" s="42"/>
    </row>
    <row r="24" s="1" customFormat="1" customHeight="1" spans="12:23"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</row>
    <row r="25" s="1" customFormat="1" customHeight="1" spans="12:23"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</row>
    <row r="26" s="1" customFormat="1" customHeight="1" spans="12:23"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</row>
    <row r="27" s="1" customFormat="1" customHeight="1" spans="12:23"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</row>
    <row r="28" s="1" customFormat="1" customHeight="1" spans="12:23"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</row>
    <row r="29" s="1" customFormat="1" customHeight="1" spans="12:23"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</row>
    <row r="30" s="1" customFormat="1" customHeight="1" spans="12:23"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</row>
    <row r="31" s="1" customFormat="1" customHeight="1" spans="12:23"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</row>
    <row r="32" s="1" customFormat="1" customHeight="1" spans="12:23"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</row>
    <row r="33" s="1" customFormat="1" customHeight="1" spans="12:23"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</row>
    <row r="34" s="1" customFormat="1" customHeight="1" spans="12:23"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</row>
    <row r="35" s="1" customFormat="1" customHeight="1" spans="12:23"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</row>
  </sheetData>
  <mergeCells count="33">
    <mergeCell ref="A1:C1"/>
    <mergeCell ref="G1:K1"/>
    <mergeCell ref="D2:E2"/>
    <mergeCell ref="D3:E3"/>
    <mergeCell ref="D4:E4"/>
    <mergeCell ref="D5:E5"/>
    <mergeCell ref="D6:E6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F7:F8"/>
    <mergeCell ref="G7:G8"/>
    <mergeCell ref="H7:H8"/>
    <mergeCell ref="I7:I8"/>
    <mergeCell ref="J7:J8"/>
    <mergeCell ref="K7:K8"/>
    <mergeCell ref="G2:I4"/>
    <mergeCell ref="J2:K4"/>
    <mergeCell ref="G5:I6"/>
    <mergeCell ref="J5:K6"/>
    <mergeCell ref="B7:E8"/>
  </mergeCells>
  <pageMargins left="0.7" right="0.7" top="0.75" bottom="0.75" header="0.3" footer="0.3"/>
  <pageSetup paperSize="9" scale="74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XS-XXL</vt:lpstr>
      <vt:lpstr>XS-XXL (CM)</vt:lpstr>
      <vt:lpstr>1X-3X</vt:lpstr>
      <vt:lpstr>1X-3X (cm)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sales</dc:creator>
  <cp:lastModifiedBy>天边的一条鱼</cp:lastModifiedBy>
  <dcterms:created xsi:type="dcterms:W3CDTF">2023-05-12T11:15:00Z</dcterms:created>
  <dcterms:modified xsi:type="dcterms:W3CDTF">2025-05-26T06:35:30Z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6CC56D3FD5CF4A38B48199261B38AE59_12</vt:lpwstr>
  </property>
</Properties>
</file>