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activeTab="3"/>
  </bookViews>
  <sheets>
    <sheet name="XS-XXL" sheetId="1" r:id="rId1"/>
    <sheet name="XS-XXL (cm)" sheetId="4" r:id="rId2"/>
    <sheet name="1X-3X" sheetId="2" r:id="rId3"/>
    <sheet name="1X-3X (cm)" sheetId="5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<sst xmlns="http://schemas.openxmlformats.org/spreadsheetml/2006/main" count="268" uniqueCount="96">
  <si>
    <t>GRADED SPEC PAGE</t>
  </si>
  <si>
    <t>STYLE NAME:</t>
  </si>
  <si>
    <t>BG7183 VERONICA DRESS</t>
  </si>
  <si>
    <t>DESIGNER:</t>
  </si>
  <si>
    <t>SARAH P.</t>
  </si>
  <si>
    <t>DATE CREATED:</t>
  </si>
  <si>
    <t>TP COMPLETED BY:</t>
  </si>
  <si>
    <t>HANNAH</t>
  </si>
  <si>
    <t>SEASON:</t>
  </si>
  <si>
    <t>TECH DESIGNER: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</si>
  <si>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</si>
  <si>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</si>
  <si>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</si>
  <si>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</si>
  <si>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</si>
  <si>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</si>
  <si>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</si>
  <si>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</si>
  <si>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</si>
  <si>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</si>
  <si>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</si>
  <si>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</si>
  <si>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</si>
  <si>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</si>
  <si>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</si>
  <si>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</si>
  <si>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COMMENTS</t>
  </si>
  <si>
    <t>TOTAL BODY LENGTH (CF NECK DROP TO HEM)</t>
  </si>
  <si>
    <t>全身长，前中领底都底边</t>
  </si>
  <si>
    <t>SIDE SEAM DRESS LENGTH STRAIGHT FROM ARMHOLE EDGE TO HEM EDGE</t>
  </si>
  <si>
    <t>侧缝长腋下到底边直量</t>
  </si>
  <si>
    <t>BACK DRESS LENGTH AT CB FROM NECK EDGE TO HEM EDGE</t>
  </si>
  <si>
    <t>后身长，后中领口到底边</t>
  </si>
  <si>
    <t>SIDE SEAM SKIRT LENGTH FROM FR BODICE JOIN SEAM TO HEM</t>
  </si>
  <si>
    <t>侧缝裙长，前身接缝到底边</t>
  </si>
  <si>
    <t>LINING LENGTH -  SHORTER THAN SELF (DISTANCE BETWEEN SELF AND LINING)</t>
  </si>
  <si>
    <t>里布比面布短</t>
  </si>
  <si>
    <t>FRONT NECK LENGTH ALONG TOP EDGE (HALF)</t>
  </si>
  <si>
    <t>前领长（一半）</t>
  </si>
  <si>
    <t>UPDATED 12.20.24更新</t>
  </si>
  <si>
    <t>BUST SEAM SHIRRING START POSITION (FROM CF NECKLINE, ALONG BUST SEAM)</t>
  </si>
  <si>
    <t>胸部抽褶点到前中领距离</t>
  </si>
  <si>
    <t>ADDED 12.20.24 增加</t>
  </si>
  <si>
    <t>BUST SEAM SHIRRING TOTAL LENGTH</t>
  </si>
  <si>
    <t>胸部抽褶子总长</t>
  </si>
  <si>
    <t>ADDED 12.20.24增加</t>
  </si>
  <si>
    <t>FRONT ARMHOLE TOP EDGE ALONG SEAM (HALF) FROM STRAP JOIN SEAM TO SS</t>
  </si>
  <si>
    <t>前袖笼顶边沿缝量（一半）沿肩带接缝到侧缝</t>
  </si>
  <si>
    <t>BACK TOP EDGE ALONG SEAM (FULL)</t>
  </si>
  <si>
    <t>后领顶边沿缝量，全部</t>
  </si>
  <si>
    <t>CHEST CIRCUMFERENCE AT APEX - FROM CB TO CF ALONG NATURAL CURVES</t>
  </si>
  <si>
    <t>胸围，胸高点量，前中和后中对折，侧缝对齐量</t>
  </si>
  <si>
    <t>WAIST AT 6" BELOW AH - SEAM SS TO SS</t>
  </si>
  <si>
    <t>腰围，腋下6''</t>
  </si>
  <si>
    <t>LOW HIPS 14 1/2” BELOW AH - STRAIGHT  SS TO SS</t>
  </si>
  <si>
    <t>下臀围，腋下14 1/2”直量，侧缝到侧缝</t>
  </si>
  <si>
    <t>SWEEP SKIRT STRAIGHT ACROSSS - EDGE TO EDGE</t>
  </si>
  <si>
    <t>面布摆围，底边直量</t>
  </si>
  <si>
    <t>里布摆围，底边直量</t>
  </si>
  <si>
    <t>SHOULDER STRAP LENGTH - FRONT OUTER EDGE JOIN SEAM TO SEAM</t>
  </si>
  <si>
    <t>肩带长，前外肩带，接缝到接缝</t>
  </si>
  <si>
    <t>UPDATED 12.20.24 更新</t>
  </si>
  <si>
    <t>SHOULDER STRAP LENGTH - FRONT INNER EDGE JOIN SEAM TO SEAM</t>
  </si>
  <si>
    <t>肩带长，前内肩带，接缝到接缝</t>
  </si>
  <si>
    <t>SHOULDER STRAP WIDTH</t>
  </si>
  <si>
    <t>肩带宽</t>
  </si>
  <si>
    <t xml:space="preserve">ZIPPER LENGTH </t>
  </si>
  <si>
    <t>拉链长</t>
  </si>
  <si>
    <t>HEM HEIGHT</t>
  </si>
  <si>
    <t>底边高</t>
  </si>
  <si>
    <t>BG7183 VERONICA</t>
  </si>
  <si>
    <t>MAYRA</t>
  </si>
  <si>
    <t>1X</t>
  </si>
  <si>
    <t>POINT OF MEASURE
(TOTAL CIRCUMFERENCE)</t>
  </si>
  <si>
    <t>0X</t>
  </si>
  <si>
    <t>2X</t>
  </si>
  <si>
    <t>3X</t>
  </si>
  <si>
    <t>TOTAL BODY LENGTH (CF NECKDROP TO HEM) - POM position changed</t>
  </si>
  <si>
    <t>SIDE SEAM  DRESS LENGTH STRAIGHT FROM ARMH EDGE TO HEM EDGE</t>
  </si>
  <si>
    <t>BACK DRESS LENGTH AT CB FROM NECK EGDE TO HEM EDGE</t>
  </si>
  <si>
    <t xml:space="preserve">SIDE SEAM SKIRT LENGTH FROM FR BODICE JOIN SEAM TO HEM </t>
  </si>
  <si>
    <t>LINING LENGTH DIFFERENCE FROM SELF</t>
  </si>
  <si>
    <t>UPDATED 12.20.24</t>
  </si>
  <si>
    <t>FRONT NECK LENGTH ALONG TOP EDGE (HALF/ SINGLE SIDE)</t>
  </si>
  <si>
    <t>前领长，沿顶边量（一半）</t>
  </si>
  <si>
    <t>FRONT ARMHOLE  TOP EDGE ALONG SEAM (HALF) FROM STRAP JOIN SEAM TO SS</t>
  </si>
  <si>
    <t>CHEST CIRCUMFERENCE AT APEX FROM CF TO CB ALONG NATURAL CURVES</t>
  </si>
  <si>
    <t>WAIST AT BODICE JOINED SEAM SS TO SS</t>
  </si>
  <si>
    <t>腰围，在胸接缝处量侧缝到侧缝</t>
  </si>
  <si>
    <t>LOW HIPS 8 1/2” FROM BODICE JOINED SEAM STRAIGHT  SS TO SS</t>
  </si>
  <si>
    <t>下臀围，在胸接缝处下8 1/2”直量，侧缝到侧缝</t>
  </si>
  <si>
    <t>SWEEP SKIRT STRAIGHT - SLIT EDGES ALIGNED, FOLD TO SLIT EDGE (SELF)</t>
  </si>
  <si>
    <t>SWEEP SKIRT STRAIGHT - SLIT EDGES ALIGNED, FOLD TO SLIT EDGE (LINING)</t>
  </si>
  <si>
    <t>SHOULDER STRAP LENGTH - FRONT OUTER EDGE JOINT SEAM TO SEAM</t>
  </si>
  <si>
    <t>SHOULDER STRAP LENGTH - FRONT INNER EDGE JOINT SEAM TO SEAM</t>
  </si>
  <si>
    <t>ZIPPER LENGTH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</si>
</sst>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;\-?/?;0"/>
    <numFmt numFmtId="177" formatCode="0.00_ "/>
    <numFmt numFmtId="178" formatCode="#\ ?/?"/>
    <numFmt numFmtId="179" formatCode="#\ ??/??"/>
    <numFmt numFmtId="180" formatCode="mm/dd/yy"/>
    <numFmt numFmtId="181" formatCode="m/d"/>
  </numFmts>
  <fonts count="56">
    <font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8"/>
      <color rgb="FF000000"/>
      <name val="Calibri"/>
      <charset val="134"/>
    </font>
    <font>
      <sz val="10"/>
      <name val="Calibri"/>
      <charset val="134"/>
    </font>
    <font>
      <b/>
      <sz val="12"/>
      <color rgb="FF000000"/>
      <name val="Calibri"/>
      <charset val="134"/>
    </font>
    <font>
      <sz val="12"/>
      <color rgb="FF000000"/>
      <name val="Calibri"/>
      <charset val="134"/>
    </font>
    <font>
      <sz val="12"/>
      <color rgb="FF000000"/>
      <name val="宋体"/>
      <charset val="134"/>
      <scheme val="minor"/>
    </font>
    <font>
      <b/>
      <sz val="12"/>
      <color rgb="FFFF0000"/>
      <name val="Calibri"/>
      <charset val="134"/>
    </font>
    <font>
      <sz val="12"/>
      <name val="Calibri"/>
      <charset val="134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sz val="12"/>
      <color rgb="FFFF0000"/>
      <name val="Calibri"/>
      <charset val="134"/>
    </font>
    <font>
      <sz val="14"/>
      <color rgb="FF000000"/>
      <name val="宋体"/>
      <charset val="134"/>
      <scheme val="minor"/>
    </font>
    <font>
      <b/>
      <sz val="14"/>
      <name val="宋体"/>
      <charset val="134"/>
      <scheme val="minor"/>
    </font>
    <font>
      <sz val="14"/>
      <color theme="1"/>
      <name val="宋体"/>
      <charset val="134"/>
    </font>
    <font>
      <b/>
      <sz val="12"/>
      <color theme="1"/>
      <name val="Calibri"/>
      <charset val="134"/>
    </font>
    <font>
      <b/>
      <sz val="12"/>
      <color rgb="FFFF0000"/>
      <name val="宋体"/>
      <charset val="134"/>
      <scheme val="minor"/>
    </font>
    <font>
      <sz val="12"/>
      <color theme="1"/>
      <name val="Calibri"/>
      <charset val="134"/>
    </font>
    <font>
      <b/>
      <sz val="18"/>
      <color rgb="FF000000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2"/>
      <color rgb="FFE7E6E6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9"/>
      <color rgb="FF7F7F7F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4"/>
      <color rgb="FFFF0000"/>
      <name val="Calibri"/>
      <charset val="134"/>
    </font>
    <font>
      <sz val="14"/>
      <color theme="1"/>
      <name val="Calibri"/>
      <charset val="134"/>
    </font>
    <font>
      <sz val="10"/>
      <color theme="1"/>
      <name val="宋体"/>
      <charset val="134"/>
      <scheme val="minor"/>
    </font>
    <font>
      <sz val="14"/>
      <color rgb="FF000000"/>
      <name val="Calibri"/>
      <charset val="134"/>
    </font>
    <font>
      <sz val="14"/>
      <color rgb="FF000000"/>
      <name val="宋体"/>
      <charset val="134"/>
    </font>
    <font>
      <b/>
      <sz val="14"/>
      <color rgb="FF00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rgb="FFF2F2F2"/>
        <bgColor rgb="FFF2F2F2"/>
      </patternFill>
    </fill>
    <fill>
      <patternFill patternType="solid">
        <fgColor rgb="FFD9E2F3"/>
        <bgColor rgb="FFD9E2F3"/>
      </patternFill>
    </fill>
    <fill>
      <patternFill patternType="solid">
        <fgColor rgb="FFFFE3D6"/>
        <bgColor rgb="FFFFE3D6"/>
      </patternFill>
    </fill>
    <fill>
      <patternFill patternType="solid">
        <fgColor theme="0"/>
        <bgColor indexed="64"/>
      </patternFill>
    </fill>
    <fill>
      <patternFill patternType="solid">
        <fgColor rgb="FFFFE3D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rgb="FFFFFF9A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3" borderId="3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33" applyNumberFormat="0" applyFill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44" fillId="0" borderId="3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4" borderId="35" applyNumberFormat="0" applyAlignment="0" applyProtection="0">
      <alignment vertical="center"/>
    </xf>
    <xf numFmtId="0" fontId="46" fillId="15" borderId="36" applyNumberFormat="0" applyAlignment="0" applyProtection="0">
      <alignment vertical="center"/>
    </xf>
    <xf numFmtId="0" fontId="47" fillId="15" borderId="35" applyNumberFormat="0" applyAlignment="0" applyProtection="0">
      <alignment vertical="center"/>
    </xf>
    <xf numFmtId="0" fontId="48" fillId="16" borderId="37" applyNumberFormat="0" applyAlignment="0" applyProtection="0">
      <alignment vertical="center"/>
    </xf>
    <xf numFmtId="0" fontId="49" fillId="0" borderId="38" applyNumberFormat="0" applyFill="0" applyAlignment="0" applyProtection="0">
      <alignment vertical="center"/>
    </xf>
    <xf numFmtId="0" fontId="50" fillId="0" borderId="39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7">
    <xf numFmtId="0" fontId="0" fillId="0" borderId="0" xfId="0">
      <alignment vertical="center"/>
    </xf>
    <xf numFmtId="0" fontId="1" fillId="0" borderId="0" xfId="0" applyFont="1" applyFill="1" applyAlignment="1"/>
    <xf numFmtId="0" fontId="2" fillId="2" borderId="1" xfId="5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wrapText="1"/>
    </xf>
    <xf numFmtId="0" fontId="4" fillId="3" borderId="1" xfId="51" applyFont="1" applyFill="1" applyBorder="1" applyAlignment="1">
      <alignment horizontal="right" vertical="center"/>
    </xf>
    <xf numFmtId="0" fontId="5" fillId="0" borderId="1" xfId="51" applyFont="1" applyFill="1" applyBorder="1" applyAlignment="1">
      <alignment horizontal="left" vertical="center"/>
    </xf>
    <xf numFmtId="0" fontId="5" fillId="0" borderId="1" xfId="51" applyFont="1" applyFill="1" applyBorder="1" applyAlignment="1">
      <alignment vertical="center" wrapText="1"/>
    </xf>
    <xf numFmtId="0" fontId="6" fillId="0" borderId="1" xfId="53" applyFont="1" applyFill="1" applyBorder="1" applyAlignment="1">
      <alignment vertical="center" wrapText="1"/>
    </xf>
    <xf numFmtId="0" fontId="5" fillId="4" borderId="1" xfId="51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wrapText="1"/>
    </xf>
    <xf numFmtId="0" fontId="4" fillId="5" borderId="2" xfId="51" applyFont="1" applyFill="1" applyBorder="1" applyAlignment="1">
      <alignment horizontal="center" vertical="center" wrapText="1"/>
    </xf>
    <xf numFmtId="0" fontId="6" fillId="0" borderId="3" xfId="53" applyFont="1" applyFill="1" applyBorder="1" applyAlignment="1">
      <alignment wrapText="1"/>
    </xf>
    <xf numFmtId="0" fontId="6" fillId="0" borderId="4" xfId="53" applyFont="1" applyFill="1" applyBorder="1" applyAlignment="1">
      <alignment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6" fillId="0" borderId="6" xfId="53" applyFont="1" applyFill="1" applyBorder="1" applyAlignment="1">
      <alignment wrapText="1"/>
    </xf>
    <xf numFmtId="0" fontId="6" fillId="0" borderId="0" xfId="53" applyFont="1" applyFill="1" applyAlignment="1">
      <alignment wrapText="1"/>
    </xf>
    <xf numFmtId="0" fontId="6" fillId="0" borderId="7" xfId="53" applyFont="1" applyFill="1" applyBorder="1" applyAlignment="1">
      <alignment wrapText="1"/>
    </xf>
    <xf numFmtId="0" fontId="4" fillId="6" borderId="8" xfId="0" applyFont="1" applyFill="1" applyBorder="1" applyAlignment="1">
      <alignment horizontal="center" vertical="center" wrapText="1"/>
    </xf>
    <xf numFmtId="0" fontId="6" fillId="0" borderId="9" xfId="53" applyFont="1" applyFill="1" applyBorder="1" applyAlignment="1">
      <alignment wrapText="1"/>
    </xf>
    <xf numFmtId="0" fontId="6" fillId="0" borderId="10" xfId="53" applyFont="1" applyFill="1" applyBorder="1" applyAlignment="1">
      <alignment wrapText="1"/>
    </xf>
    <xf numFmtId="0" fontId="6" fillId="0" borderId="11" xfId="53" applyFont="1" applyFill="1" applyBorder="1" applyAlignment="1">
      <alignment wrapText="1"/>
    </xf>
    <xf numFmtId="0" fontId="4" fillId="6" borderId="12" xfId="0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vertical="top"/>
    </xf>
    <xf numFmtId="0" fontId="9" fillId="0" borderId="1" xfId="0" applyFont="1" applyFill="1" applyBorder="1" applyAlignment="1"/>
    <xf numFmtId="0" fontId="10" fillId="7" borderId="1" xfId="0" applyFont="1" applyFill="1" applyBorder="1" applyAlignment="1">
      <alignment horizontal="left" vertical="top" wrapText="1"/>
    </xf>
    <xf numFmtId="176" fontId="11" fillId="0" borderId="1" xfId="54" applyNumberFormat="1" applyFont="1" applyFill="1" applyBorder="1" applyAlignment="1">
      <alignment horizontal="center" wrapText="1"/>
    </xf>
    <xf numFmtId="177" fontId="8" fillId="0" borderId="1" xfId="54" applyNumberFormat="1" applyFont="1" applyFill="1" applyBorder="1" applyAlignment="1">
      <alignment horizontal="center" wrapText="1"/>
    </xf>
    <xf numFmtId="0" fontId="12" fillId="7" borderId="1" xfId="53" applyFont="1" applyFill="1" applyBorder="1" applyAlignment="1">
      <alignment horizontal="left" vertical="top" wrapText="1"/>
    </xf>
    <xf numFmtId="0" fontId="8" fillId="0" borderId="1" xfId="51" applyFont="1" applyFill="1" applyBorder="1" applyAlignment="1">
      <alignment vertical="top" wrapText="1"/>
    </xf>
    <xf numFmtId="0" fontId="12" fillId="7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8" fillId="0" borderId="1" xfId="5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8" fillId="0" borderId="1" xfId="52" applyFont="1" applyFill="1" applyBorder="1" applyAlignment="1">
      <alignment vertical="center" wrapText="1"/>
    </xf>
    <xf numFmtId="0" fontId="12" fillId="0" borderId="13" xfId="0" applyFont="1" applyFill="1" applyBorder="1" applyAlignment="1">
      <alignment horizontal="left" vertical="center" wrapText="1"/>
    </xf>
    <xf numFmtId="178" fontId="11" fillId="0" borderId="1" xfId="54" applyNumberFormat="1" applyFont="1" applyFill="1" applyBorder="1" applyAlignment="1">
      <alignment horizontal="center"/>
    </xf>
    <xf numFmtId="0" fontId="14" fillId="0" borderId="14" xfId="52" applyFont="1" applyFill="1" applyBorder="1" applyAlignment="1">
      <alignment horizontal="left" vertical="center" wrapText="1"/>
    </xf>
    <xf numFmtId="0" fontId="12" fillId="0" borderId="13" xfId="0" applyFont="1" applyFill="1" applyBorder="1" applyAlignment="1">
      <alignment wrapText="1"/>
    </xf>
    <xf numFmtId="0" fontId="6" fillId="0" borderId="0" xfId="0" applyFont="1" applyFill="1" applyAlignment="1"/>
    <xf numFmtId="0" fontId="15" fillId="6" borderId="15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6" fillId="8" borderId="12" xfId="0" applyFont="1" applyFill="1" applyBorder="1" applyAlignment="1">
      <alignment horizontal="center"/>
    </xf>
    <xf numFmtId="0" fontId="6" fillId="0" borderId="1" xfId="0" applyFont="1" applyFill="1" applyBorder="1" applyAlignment="1"/>
    <xf numFmtId="0" fontId="16" fillId="0" borderId="1" xfId="0" applyFont="1" applyFill="1" applyBorder="1" applyAlignment="1"/>
    <xf numFmtId="0" fontId="1" fillId="0" borderId="0" xfId="0" applyFont="1" applyFill="1" applyBorder="1" applyAlignment="1"/>
    <xf numFmtId="176" fontId="8" fillId="0" borderId="1" xfId="54" applyNumberFormat="1" applyFont="1" applyFill="1" applyBorder="1" applyAlignment="1">
      <alignment horizontal="center" wrapText="1"/>
    </xf>
    <xf numFmtId="178" fontId="8" fillId="0" borderId="1" xfId="51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wrapText="1"/>
    </xf>
    <xf numFmtId="176" fontId="8" fillId="0" borderId="1" xfId="54" applyNumberFormat="1" applyFont="1" applyFill="1" applyBorder="1" applyAlignment="1">
      <alignment horizontal="center" wrapText="1"/>
    </xf>
    <xf numFmtId="179" fontId="5" fillId="0" borderId="1" xfId="0" applyNumberFormat="1" applyFont="1" applyFill="1" applyBorder="1" applyAlignment="1">
      <alignment horizont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179" fontId="11" fillId="0" borderId="1" xfId="0" applyNumberFormat="1" applyFont="1" applyFill="1" applyBorder="1" applyAlignment="1">
      <alignment horizontal="center" wrapText="1"/>
    </xf>
    <xf numFmtId="178" fontId="11" fillId="0" borderId="1" xfId="51" applyNumberFormat="1" applyFont="1" applyFill="1" applyBorder="1" applyAlignment="1">
      <alignment horizontal="center" vertical="center" wrapText="1"/>
    </xf>
    <xf numFmtId="179" fontId="17" fillId="0" borderId="1" xfId="0" applyNumberFormat="1" applyFont="1" applyFill="1" applyBorder="1" applyAlignment="1">
      <alignment horizontal="center" vertical="center" wrapText="1"/>
    </xf>
    <xf numFmtId="178" fontId="8" fillId="0" borderId="1" xfId="54" applyNumberFormat="1" applyFont="1" applyFill="1" applyBorder="1" applyAlignment="1">
      <alignment horizontal="center"/>
    </xf>
    <xf numFmtId="179" fontId="17" fillId="0" borderId="1" xfId="0" applyNumberFormat="1" applyFont="1" applyFill="1" applyBorder="1" applyAlignment="1">
      <alignment horizontal="center" wrapText="1"/>
    </xf>
    <xf numFmtId="178" fontId="5" fillId="0" borderId="15" xfId="0" applyNumberFormat="1" applyFont="1" applyFill="1" applyBorder="1" applyAlignment="1">
      <alignment horizontal="center" wrapText="1"/>
    </xf>
    <xf numFmtId="179" fontId="5" fillId="0" borderId="15" xfId="0" applyNumberFormat="1" applyFont="1" applyFill="1" applyBorder="1" applyAlignment="1">
      <alignment horizontal="center" vertical="center" wrapText="1"/>
    </xf>
    <xf numFmtId="179" fontId="17" fillId="0" borderId="15" xfId="0" applyNumberFormat="1" applyFont="1" applyFill="1" applyBorder="1" applyAlignment="1">
      <alignment horizontal="center" vertical="center" wrapText="1"/>
    </xf>
    <xf numFmtId="179" fontId="17" fillId="0" borderId="15" xfId="0" applyNumberFormat="1" applyFont="1" applyFill="1" applyBorder="1" applyAlignment="1">
      <alignment horizontal="center" wrapText="1"/>
    </xf>
    <xf numFmtId="0" fontId="0" fillId="0" borderId="0" xfId="49"/>
    <xf numFmtId="0" fontId="18" fillId="0" borderId="16" xfId="49" applyFont="1" applyBorder="1" applyAlignment="1">
      <alignment horizontal="center" vertical="center"/>
    </xf>
    <xf numFmtId="0" fontId="19" fillId="0" borderId="17" xfId="49" applyFont="1" applyBorder="1"/>
    <xf numFmtId="0" fontId="19" fillId="0" borderId="18" xfId="49" applyFont="1" applyBorder="1"/>
    <xf numFmtId="0" fontId="20" fillId="3" borderId="19" xfId="49" applyFont="1" applyFill="1" applyBorder="1" applyAlignment="1">
      <alignment horizontal="right" vertical="center"/>
    </xf>
    <xf numFmtId="0" fontId="19" fillId="0" borderId="10" xfId="49" applyFont="1" applyBorder="1"/>
    <xf numFmtId="0" fontId="1" fillId="0" borderId="20" xfId="49" applyFont="1" applyBorder="1" applyAlignment="1">
      <alignment vertical="center"/>
    </xf>
    <xf numFmtId="0" fontId="20" fillId="3" borderId="21" xfId="49" applyFont="1" applyFill="1" applyBorder="1" applyAlignment="1">
      <alignment horizontal="right" vertical="center"/>
    </xf>
    <xf numFmtId="0" fontId="1" fillId="0" borderId="21" xfId="49" applyFont="1" applyBorder="1" applyAlignment="1">
      <alignment horizontal="left" vertical="center"/>
    </xf>
    <xf numFmtId="0" fontId="1" fillId="0" borderId="10" xfId="49" applyFont="1" applyBorder="1" applyAlignment="1">
      <alignment horizontal="left" vertical="center"/>
    </xf>
    <xf numFmtId="0" fontId="21" fillId="0" borderId="10" xfId="49" applyFont="1" applyBorder="1"/>
    <xf numFmtId="180" fontId="1" fillId="4" borderId="1" xfId="49" applyNumberFormat="1" applyFont="1" applyFill="1" applyBorder="1" applyAlignment="1">
      <alignment horizontal="center" vertical="center"/>
    </xf>
    <xf numFmtId="0" fontId="20" fillId="3" borderId="22" xfId="49" applyFont="1" applyFill="1" applyBorder="1" applyAlignment="1">
      <alignment horizontal="right" vertical="center"/>
    </xf>
    <xf numFmtId="14" fontId="1" fillId="0" borderId="23" xfId="49" applyNumberFormat="1" applyFont="1" applyBorder="1" applyAlignment="1">
      <alignment horizontal="left" vertical="center"/>
    </xf>
    <xf numFmtId="0" fontId="20" fillId="3" borderId="16" xfId="49" applyFont="1" applyFill="1" applyBorder="1" applyAlignment="1">
      <alignment horizontal="right" vertical="center"/>
    </xf>
    <xf numFmtId="0" fontId="1" fillId="0" borderId="16" xfId="49" applyFont="1" applyBorder="1" applyAlignment="1">
      <alignment horizontal="left" vertical="center"/>
    </xf>
    <xf numFmtId="0" fontId="1" fillId="0" borderId="17" xfId="49" applyFont="1" applyBorder="1" applyAlignment="1">
      <alignment horizontal="left" vertical="center"/>
    </xf>
    <xf numFmtId="0" fontId="21" fillId="0" borderId="17" xfId="49" applyFont="1" applyBorder="1"/>
    <xf numFmtId="0" fontId="22" fillId="6" borderId="24" xfId="49" applyFont="1" applyFill="1" applyBorder="1" applyAlignment="1">
      <alignment horizontal="center" vertical="center" wrapText="1"/>
    </xf>
    <xf numFmtId="0" fontId="22" fillId="6" borderId="18" xfId="49" applyFont="1" applyFill="1" applyBorder="1" applyAlignment="1">
      <alignment horizontal="center" vertical="center" wrapText="1"/>
    </xf>
    <xf numFmtId="0" fontId="22" fillId="6" borderId="0" xfId="49" applyFont="1" applyFill="1" applyBorder="1" applyAlignment="1">
      <alignment horizontal="center" vertical="center" wrapText="1"/>
    </xf>
    <xf numFmtId="0" fontId="23" fillId="6" borderId="25" xfId="49" applyFont="1" applyFill="1" applyBorder="1" applyAlignment="1">
      <alignment horizontal="center" vertical="center" wrapText="1"/>
    </xf>
    <xf numFmtId="0" fontId="23" fillId="6" borderId="1" xfId="49" applyFont="1" applyFill="1" applyBorder="1" applyAlignment="1">
      <alignment horizontal="center" vertical="center" wrapText="1"/>
    </xf>
    <xf numFmtId="0" fontId="22" fillId="6" borderId="10" xfId="49" applyFont="1" applyFill="1" applyBorder="1" applyAlignment="1">
      <alignment horizontal="center" vertical="center" wrapText="1"/>
    </xf>
    <xf numFmtId="0" fontId="22" fillId="6" borderId="26" xfId="49" applyFont="1" applyFill="1" applyBorder="1" applyAlignment="1">
      <alignment horizontal="center" vertical="center" wrapText="1"/>
    </xf>
    <xf numFmtId="0" fontId="19" fillId="0" borderId="21" xfId="49" applyFont="1" applyBorder="1"/>
    <xf numFmtId="0" fontId="19" fillId="0" borderId="1" xfId="49" applyFont="1" applyBorder="1"/>
    <xf numFmtId="0" fontId="24" fillId="0" borderId="16" xfId="49" applyFont="1" applyBorder="1" applyAlignment="1">
      <alignment horizontal="center"/>
    </xf>
    <xf numFmtId="0" fontId="24" fillId="0" borderId="17" xfId="49" applyFont="1" applyBorder="1" applyAlignment="1">
      <alignment horizontal="center"/>
    </xf>
    <xf numFmtId="0" fontId="24" fillId="0" borderId="27" xfId="49" applyFont="1" applyBorder="1" applyAlignment="1">
      <alignment horizontal="center"/>
    </xf>
    <xf numFmtId="181" fontId="25" fillId="0" borderId="23" xfId="49" applyNumberFormat="1" applyFont="1" applyBorder="1" applyAlignment="1">
      <alignment horizontal="center"/>
    </xf>
    <xf numFmtId="178" fontId="1" fillId="0" borderId="20" xfId="49" applyNumberFormat="1" applyFont="1" applyBorder="1" applyAlignment="1">
      <alignment horizontal="center" wrapText="1"/>
    </xf>
    <xf numFmtId="178" fontId="1" fillId="0" borderId="23" xfId="49" applyNumberFormat="1" applyFont="1" applyBorder="1" applyAlignment="1">
      <alignment horizontal="center" wrapText="1"/>
    </xf>
    <xf numFmtId="0" fontId="24" fillId="0" borderId="26" xfId="49" applyFont="1" applyBorder="1" applyAlignment="1">
      <alignment horizontal="center"/>
    </xf>
    <xf numFmtId="181" fontId="25" fillId="0" borderId="20" xfId="49" applyNumberFormat="1" applyFont="1" applyBorder="1" applyAlignment="1">
      <alignment horizontal="center"/>
    </xf>
    <xf numFmtId="0" fontId="24" fillId="0" borderId="28" xfId="49" applyFont="1" applyBorder="1" applyAlignment="1">
      <alignment horizontal="center"/>
    </xf>
    <xf numFmtId="0" fontId="24" fillId="0" borderId="24" xfId="49" applyFont="1" applyBorder="1" applyAlignment="1">
      <alignment horizontal="center"/>
    </xf>
    <xf numFmtId="0" fontId="24" fillId="0" borderId="18" xfId="49" applyFont="1" applyBorder="1" applyAlignment="1">
      <alignment horizontal="center"/>
    </xf>
    <xf numFmtId="0" fontId="24" fillId="0" borderId="29" xfId="49" applyFont="1" applyBorder="1" applyAlignment="1">
      <alignment horizontal="center"/>
    </xf>
    <xf numFmtId="181" fontId="25" fillId="0" borderId="30" xfId="49" applyNumberFormat="1" applyFont="1" applyBorder="1" applyAlignment="1">
      <alignment horizontal="center"/>
    </xf>
    <xf numFmtId="178" fontId="1" fillId="0" borderId="31" xfId="49" applyNumberFormat="1" applyFont="1" applyBorder="1" applyAlignment="1">
      <alignment horizontal="center" wrapText="1"/>
    </xf>
    <xf numFmtId="0" fontId="26" fillId="0" borderId="1" xfId="49" applyFont="1" applyBorder="1"/>
    <xf numFmtId="0" fontId="10" fillId="9" borderId="1" xfId="0" applyFont="1" applyFill="1" applyBorder="1" applyAlignment="1">
      <alignment horizontal="left" vertical="top" wrapText="1"/>
    </xf>
    <xf numFmtId="178" fontId="27" fillId="10" borderId="1" xfId="50" applyNumberFormat="1" applyFont="1" applyFill="1" applyBorder="1" applyAlignment="1">
      <alignment horizontal="center" wrapText="1"/>
    </xf>
    <xf numFmtId="176" fontId="28" fillId="0" borderId="1" xfId="49" applyNumberFormat="1" applyFont="1" applyBorder="1" applyAlignment="1">
      <alignment horizontal="center" wrapText="1"/>
    </xf>
    <xf numFmtId="0" fontId="1" fillId="0" borderId="1" xfId="49" applyFont="1" applyBorder="1"/>
    <xf numFmtId="0" fontId="12" fillId="9" borderId="1" xfId="0" applyFont="1" applyFill="1" applyBorder="1" applyAlignment="1">
      <alignment horizontal="left" vertical="top" wrapText="1"/>
    </xf>
    <xf numFmtId="0" fontId="26" fillId="0" borderId="1" xfId="51" applyFont="1" applyBorder="1" applyAlignment="1">
      <alignment vertical="top" wrapText="1"/>
    </xf>
    <xf numFmtId="176" fontId="27" fillId="0" borderId="1" xfId="49" applyNumberFormat="1" applyFont="1" applyBorder="1" applyAlignment="1">
      <alignment horizontal="center" wrapText="1"/>
    </xf>
    <xf numFmtId="0" fontId="29" fillId="0" borderId="1" xfId="51" applyFont="1" applyBorder="1" applyAlignment="1">
      <alignment vertical="top" wrapText="1"/>
    </xf>
    <xf numFmtId="178" fontId="27" fillId="10" borderId="1" xfId="49" applyNumberFormat="1" applyFont="1" applyFill="1" applyBorder="1" applyAlignment="1">
      <alignment horizontal="center" wrapText="1"/>
    </xf>
    <xf numFmtId="0" fontId="26" fillId="0" borderId="1" xfId="51" applyFont="1" applyBorder="1" applyAlignment="1">
      <alignment wrapText="1"/>
    </xf>
    <xf numFmtId="0" fontId="25" fillId="0" borderId="1" xfId="52" applyFont="1" applyBorder="1" applyAlignment="1">
      <alignment vertical="center"/>
    </xf>
    <xf numFmtId="0" fontId="29" fillId="0" borderId="1" xfId="52" applyFont="1" applyBorder="1" applyAlignment="1">
      <alignment vertical="center"/>
    </xf>
    <xf numFmtId="0" fontId="26" fillId="0" borderId="1" xfId="51" applyFont="1" applyBorder="1"/>
    <xf numFmtId="0" fontId="26" fillId="0" borderId="1" xfId="51" applyFont="1" applyBorder="1" applyAlignment="1">
      <alignment horizontal="left" vertical="top" wrapText="1"/>
    </xf>
    <xf numFmtId="178" fontId="30" fillId="0" borderId="1" xfId="49" applyNumberFormat="1" applyFont="1" applyBorder="1" applyAlignment="1">
      <alignment horizontal="center" wrapText="1"/>
    </xf>
    <xf numFmtId="0" fontId="26" fillId="7" borderId="1" xfId="51" applyFont="1" applyFill="1" applyBorder="1" applyAlignment="1">
      <alignment vertical="top" wrapText="1"/>
    </xf>
    <xf numFmtId="0" fontId="29" fillId="7" borderId="1" xfId="51" applyFont="1" applyFill="1" applyBorder="1" applyAlignment="1">
      <alignment vertical="top" wrapText="1"/>
    </xf>
    <xf numFmtId="0" fontId="1" fillId="0" borderId="1" xfId="49" applyFont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1" fillId="0" borderId="1" xfId="52" applyFont="1" applyBorder="1" applyAlignment="1">
      <alignment horizontal="left"/>
    </xf>
    <xf numFmtId="0" fontId="12" fillId="0" borderId="1" xfId="0" applyFont="1" applyFill="1" applyBorder="1" applyAlignment="1">
      <alignment wrapText="1"/>
    </xf>
    <xf numFmtId="176" fontId="30" fillId="0" borderId="1" xfId="49" applyNumberFormat="1" applyFont="1" applyBorder="1" applyAlignment="1">
      <alignment horizontal="center" wrapText="1"/>
    </xf>
    <xf numFmtId="0" fontId="29" fillId="0" borderId="1" xfId="51" applyFont="1" applyBorder="1" applyAlignment="1">
      <alignment horizontal="left" vertical="top" wrapText="1"/>
    </xf>
    <xf numFmtId="0" fontId="12" fillId="0" borderId="1" xfId="0" applyFont="1" applyFill="1" applyBorder="1" applyAlignment="1"/>
    <xf numFmtId="0" fontId="0" fillId="0" borderId="0" xfId="49" applyFont="1"/>
    <xf numFmtId="0" fontId="29" fillId="0" borderId="0" xfId="52" applyFont="1" applyBorder="1" applyAlignment="1">
      <alignment horizontal="left" vertical="center" wrapText="1"/>
    </xf>
    <xf numFmtId="0" fontId="32" fillId="11" borderId="28" xfId="49" applyFont="1" applyFill="1" applyBorder="1" applyAlignment="1">
      <alignment horizontal="center" vertical="center"/>
    </xf>
    <xf numFmtId="0" fontId="19" fillId="0" borderId="24" xfId="49" applyFont="1" applyBorder="1"/>
    <xf numFmtId="0" fontId="32" fillId="6" borderId="1" xfId="49" applyFont="1" applyFill="1" applyBorder="1" applyAlignment="1">
      <alignment horizontal="center" vertical="center" wrapText="1"/>
    </xf>
    <xf numFmtId="0" fontId="33" fillId="6" borderId="1" xfId="49" applyFont="1" applyFill="1" applyBorder="1" applyAlignment="1">
      <alignment horizontal="center" vertical="center" wrapText="1"/>
    </xf>
    <xf numFmtId="0" fontId="34" fillId="6" borderId="1" xfId="49" applyFont="1" applyFill="1" applyBorder="1" applyAlignment="1">
      <alignment horizontal="center" vertical="center" wrapText="1"/>
    </xf>
    <xf numFmtId="0" fontId="35" fillId="8" borderId="1" xfId="49" applyFont="1" applyFill="1" applyBorder="1" applyAlignment="1">
      <alignment horizontal="center"/>
    </xf>
    <xf numFmtId="0" fontId="10" fillId="0" borderId="1" xfId="49" applyFont="1" applyBorder="1"/>
    <xf numFmtId="178" fontId="1" fillId="12" borderId="20" xfId="49" applyNumberFormat="1" applyFont="1" applyFill="1" applyBorder="1" applyAlignment="1">
      <alignment horizontal="center" wrapText="1"/>
    </xf>
    <xf numFmtId="178" fontId="1" fillId="0" borderId="21" xfId="49" applyNumberFormat="1" applyFont="1" applyBorder="1" applyAlignment="1">
      <alignment horizontal="center" wrapText="1"/>
    </xf>
    <xf numFmtId="0" fontId="0" fillId="0" borderId="12" xfId="49" applyFont="1" applyBorder="1"/>
    <xf numFmtId="178" fontId="1" fillId="12" borderId="23" xfId="49" applyNumberFormat="1" applyFont="1" applyFill="1" applyBorder="1" applyAlignment="1">
      <alignment horizontal="center" wrapText="1"/>
    </xf>
    <xf numFmtId="178" fontId="1" fillId="0" borderId="16" xfId="49" applyNumberFormat="1" applyFont="1" applyBorder="1" applyAlignment="1">
      <alignment horizontal="center" wrapText="1"/>
    </xf>
    <xf numFmtId="0" fontId="0" fillId="0" borderId="1" xfId="49" applyFont="1" applyBorder="1"/>
    <xf numFmtId="178" fontId="1" fillId="12" borderId="31" xfId="49" applyNumberFormat="1" applyFont="1" applyFill="1" applyBorder="1" applyAlignment="1">
      <alignment horizontal="center" wrapText="1"/>
    </xf>
    <xf numFmtId="178" fontId="1" fillId="0" borderId="28" xfId="49" applyNumberFormat="1" applyFont="1" applyBorder="1" applyAlignment="1">
      <alignment horizontal="center" wrapText="1"/>
    </xf>
    <xf numFmtId="0" fontId="0" fillId="0" borderId="5" xfId="49" applyFont="1" applyBorder="1"/>
    <xf numFmtId="177" fontId="28" fillId="0" borderId="1" xfId="50" applyNumberFormat="1" applyFont="1" applyFill="1" applyBorder="1" applyAlignment="1">
      <alignment horizontal="center" wrapText="1"/>
    </xf>
    <xf numFmtId="176" fontId="28" fillId="0" borderId="1" xfId="50" applyNumberFormat="1" applyFont="1" applyFill="1" applyBorder="1" applyAlignment="1">
      <alignment horizontal="center" wrapText="1"/>
    </xf>
    <xf numFmtId="178" fontId="30" fillId="0" borderId="1" xfId="49" applyNumberFormat="1" applyFont="1" applyFill="1" applyBorder="1" applyAlignment="1">
      <alignment horizontal="center" wrapText="1"/>
    </xf>
    <xf numFmtId="178" fontId="27" fillId="0" borderId="1" xfId="49" applyNumberFormat="1" applyFont="1" applyFill="1" applyBorder="1" applyAlignment="1">
      <alignment horizontal="center" wrapText="1"/>
    </xf>
    <xf numFmtId="176" fontId="28" fillId="0" borderId="1" xfId="49" applyNumberFormat="1" applyFont="1" applyFill="1" applyBorder="1" applyAlignment="1">
      <alignment horizontal="center" wrapText="1"/>
    </xf>
    <xf numFmtId="176" fontId="28" fillId="0" borderId="1" xfId="49" applyNumberFormat="1" applyFont="1" applyFill="1" applyBorder="1" applyAlignment="1">
      <alignment horizontal="center" wrapText="1"/>
    </xf>
    <xf numFmtId="176" fontId="27" fillId="0" borderId="1" xfId="49" applyNumberFormat="1" applyFont="1" applyFill="1" applyBorder="1" applyAlignment="1">
      <alignment horizontal="center" wrapText="1"/>
    </xf>
    <xf numFmtId="176" fontId="36" fillId="0" borderId="1" xfId="50" applyNumberFormat="1" applyFont="1" applyFill="1" applyBorder="1" applyAlignment="1">
      <alignment horizontal="center" wrapText="1"/>
    </xf>
    <xf numFmtId="178" fontId="36" fillId="0" borderId="1" xfId="49" applyNumberFormat="1" applyFont="1" applyFill="1" applyBorder="1" applyAlignment="1">
      <alignment horizontal="center" wrapText="1"/>
    </xf>
    <xf numFmtId="176" fontId="36" fillId="0" borderId="1" xfId="49" applyNumberFormat="1" applyFont="1" applyFill="1" applyBorder="1" applyAlignment="1">
      <alignment horizontal="center" wrapText="1"/>
    </xf>
    <xf numFmtId="178" fontId="28" fillId="0" borderId="1" xfId="51" applyNumberFormat="1" applyFont="1" applyFill="1" applyBorder="1" applyAlignment="1">
      <alignment horizontal="center" vertical="center" wrapText="1"/>
    </xf>
    <xf numFmtId="176" fontId="36" fillId="0" borderId="1" xfId="50" applyNumberFormat="1" applyFont="1" applyFill="1" applyBorder="1" applyAlignment="1">
      <alignment horizontal="center" wrapText="1"/>
    </xf>
    <xf numFmtId="176" fontId="36" fillId="0" borderId="1" xfId="49" applyNumberFormat="1" applyFont="1" applyFill="1" applyBorder="1" applyAlignment="1">
      <alignment horizontal="center" wrapText="1"/>
    </xf>
    <xf numFmtId="179" fontId="30" fillId="0" borderId="1" xfId="50" applyNumberFormat="1" applyFont="1" applyFill="1" applyBorder="1" applyAlignment="1">
      <alignment horizontal="center" wrapText="1"/>
    </xf>
    <xf numFmtId="178" fontId="30" fillId="0" borderId="1" xfId="49" applyNumberFormat="1" applyFont="1" applyFill="1" applyBorder="1" applyAlignment="1">
      <alignment horizontal="center" wrapText="1"/>
    </xf>
    <xf numFmtId="176" fontId="30" fillId="0" borderId="1" xfId="49" applyNumberFormat="1" applyFont="1" applyFill="1" applyBorder="1" applyAlignment="1">
      <alignment horizontal="center" wrapText="1"/>
    </xf>
    <xf numFmtId="176" fontId="30" fillId="0" borderId="1" xfId="49" applyNumberFormat="1" applyFont="1" applyFill="1" applyBorder="1" applyAlignment="1">
      <alignment horizontal="center" wrapText="1"/>
    </xf>
    <xf numFmtId="179" fontId="30" fillId="0" borderId="1" xfId="49" applyNumberFormat="1" applyFont="1" applyFill="1" applyBorder="1" applyAlignment="1">
      <alignment horizont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 7" xfId="49"/>
    <cellStyle name="Normal 3 2 6" xfId="50"/>
    <cellStyle name="Normal 8 2" xfId="51"/>
    <cellStyle name="Normal 2 2" xfId="52"/>
    <cellStyle name="Normal 10" xfId="53"/>
    <cellStyle name="Normal 3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167447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167447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167447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167447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161925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61925" y="66675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208806</xdr:colOff>
      <xdr:row>1</xdr:row>
      <xdr:rowOff>44448</xdr:rowOff>
    </xdr:from>
    <xdr:to>
      <xdr:col>7</xdr:col>
      <xdr:colOff>312946</xdr:colOff>
      <xdr:row>3</xdr:row>
      <xdr:rowOff>82548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11243310" y="339090"/>
          <a:ext cx="104140" cy="438150"/>
        </a:xfrm>
        <a:prstGeom prst="rect">
          <a:avLst/>
        </a:prstGeom>
      </xdr:spPr>
    </xdr:pic>
    <xdr:clientData/>
  </xdr:twoCellAnchor>
  <xdr:twoCellAnchor editAs="oneCell">
    <xdr:from>
      <xdr:col>7</xdr:col>
      <xdr:colOff>416719</xdr:colOff>
      <xdr:row>1</xdr:row>
      <xdr:rowOff>35717</xdr:rowOff>
    </xdr:from>
    <xdr:to>
      <xdr:col>7</xdr:col>
      <xdr:colOff>520859</xdr:colOff>
      <xdr:row>3</xdr:row>
      <xdr:rowOff>70007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11451590" y="330835"/>
          <a:ext cx="104140" cy="4343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161925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61925" y="66675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208806</xdr:colOff>
      <xdr:row>1</xdr:row>
      <xdr:rowOff>44448</xdr:rowOff>
    </xdr:from>
    <xdr:to>
      <xdr:col>7</xdr:col>
      <xdr:colOff>312946</xdr:colOff>
      <xdr:row>3</xdr:row>
      <xdr:rowOff>82548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11243310" y="339090"/>
          <a:ext cx="104140" cy="438150"/>
        </a:xfrm>
        <a:prstGeom prst="rect">
          <a:avLst/>
        </a:prstGeom>
      </xdr:spPr>
    </xdr:pic>
    <xdr:clientData/>
  </xdr:twoCellAnchor>
  <xdr:twoCellAnchor editAs="oneCell">
    <xdr:from>
      <xdr:col>7</xdr:col>
      <xdr:colOff>416719</xdr:colOff>
      <xdr:row>1</xdr:row>
      <xdr:rowOff>35717</xdr:rowOff>
    </xdr:from>
    <xdr:to>
      <xdr:col>7</xdr:col>
      <xdr:colOff>520859</xdr:colOff>
      <xdr:row>3</xdr:row>
      <xdr:rowOff>70007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11451590" y="330835"/>
          <a:ext cx="104140" cy="4343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Sofia Kang\Downloads\BG7183 VERONICA DRESS, MATTE SATIN, MILLY, REG 1ST FI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Lining &amp; Facing Construction"/>
      <sheetName val="Internal Boning Construction"/>
      <sheetName val="Detachable Strap"/>
      <sheetName val="Construction Ref Images"/>
      <sheetName val="Reference Images"/>
      <sheetName val="Print and Artwork Placement"/>
      <sheetName val="Fabrics"/>
      <sheetName val="Trims"/>
      <sheetName val="BOM"/>
      <sheetName val="1ST FIT (S) 6-24-24"/>
      <sheetName val="SPEC SHEET"/>
      <sheetName val="GRADED SPEC (REG)"/>
      <sheetName val="Sheet1"/>
      <sheetName val="Pattern Card"/>
      <sheetName val="Sample Specs"/>
      <sheetName val="Graded Spec Page"/>
      <sheetName val=" Development Comments"/>
      <sheetName val=" 1st Proto"/>
      <sheetName val=" Fit 1"/>
      <sheetName val=" PP 1"/>
      <sheetName val="TOP"/>
    </sheetNames>
    <sheetDataSet>
      <sheetData sheetId="0" refreshError="1">
        <row r="4">
          <cell r="B4" t="str">
            <v>FALL 24</v>
          </cell>
        </row>
        <row r="5">
          <cell r="B5" t="str">
            <v>FALL 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3"/>
  <sheetViews>
    <sheetView view="pageBreakPreview" zoomScale="70" zoomScaleNormal="70" workbookViewId="0">
      <selection activeCell="K17" sqref="K17"/>
    </sheetView>
  </sheetViews>
  <sheetFormatPr defaultColWidth="14.4513274336283" defaultRowHeight="15" customHeight="1"/>
  <cols>
    <col min="1" max="1" width="4.53982300884956" style="64" customWidth="1"/>
    <col min="2" max="2" width="12.8141592920354" style="64" customWidth="1"/>
    <col min="3" max="3" width="23.6991150442478" style="64" customWidth="1"/>
    <col min="4" max="4" width="23.4513274336283" style="64" customWidth="1"/>
    <col min="5" max="5" width="11.6194690265487" style="64" customWidth="1"/>
    <col min="6" max="6" width="58.6902654867257" style="64" customWidth="1"/>
    <col min="7" max="7" width="10.4513274336283" style="64" customWidth="1"/>
    <col min="8" max="8" width="10" style="64" hidden="1" customWidth="1"/>
    <col min="9" max="14" width="10" style="64" customWidth="1"/>
    <col min="15" max="15" width="30.2654867256637" style="64" customWidth="1"/>
    <col min="16" max="18" width="9.8141592920354" style="64" customWidth="1"/>
    <col min="19" max="19" width="7.53982300884956" style="64" customWidth="1"/>
    <col min="20" max="20" width="9.8141592920354" style="64" customWidth="1"/>
    <col min="21" max="22" width="9.53982300884956" style="64" customWidth="1"/>
    <col min="23" max="23" width="7.45132743362832" style="64" customWidth="1"/>
    <col min="24" max="24" width="11.4513274336283" style="64" customWidth="1"/>
    <col min="25" max="25" width="32.5398230088496" style="64" customWidth="1"/>
    <col min="26" max="27" width="13.5398230088496" style="64" customWidth="1"/>
    <col min="28" max="16384" width="14.4513274336283" style="64"/>
  </cols>
  <sheetData>
    <row r="1" s="64" customFormat="1" ht="30" customHeight="1" spans="1:15">
      <c r="A1" s="65" t="s">
        <v>0</v>
      </c>
      <c r="B1" s="66"/>
      <c r="C1" s="66"/>
      <c r="D1" s="66"/>
      <c r="E1" s="66"/>
      <c r="F1" s="66"/>
      <c r="G1" s="66"/>
      <c r="H1" s="67"/>
      <c r="I1" s="133"/>
      <c r="J1" s="134"/>
      <c r="K1" s="134"/>
      <c r="L1" s="134"/>
      <c r="M1" s="134"/>
      <c r="N1" s="67"/>
      <c r="O1" s="131"/>
    </row>
    <row r="2" s="64" customFormat="1" ht="15.75" customHeight="1" spans="1:15">
      <c r="A2" s="68" t="s">
        <v>1</v>
      </c>
      <c r="B2" s="69"/>
      <c r="C2" s="70" t="s">
        <v>2</v>
      </c>
      <c r="D2" s="71" t="s">
        <v>3</v>
      </c>
      <c r="E2" s="72" t="s">
        <v>4</v>
      </c>
      <c r="F2" s="73"/>
      <c r="G2" s="74"/>
      <c r="H2" s="75"/>
      <c r="I2" s="75"/>
      <c r="J2" s="75"/>
      <c r="K2" s="75"/>
      <c r="L2" s="75"/>
      <c r="M2" s="75"/>
      <c r="N2" s="75"/>
      <c r="O2" s="75"/>
    </row>
    <row r="3" s="64" customFormat="1" ht="15.75" customHeight="1" spans="1:15">
      <c r="A3" s="76" t="s">
        <v>5</v>
      </c>
      <c r="B3" s="66"/>
      <c r="C3" s="77"/>
      <c r="D3" s="78" t="s">
        <v>6</v>
      </c>
      <c r="E3" s="79" t="s">
        <v>7</v>
      </c>
      <c r="F3" s="80"/>
      <c r="G3" s="81"/>
      <c r="H3" s="75"/>
      <c r="I3" s="75"/>
      <c r="J3" s="75"/>
      <c r="K3" s="75"/>
      <c r="L3" s="75"/>
      <c r="M3" s="75"/>
      <c r="N3" s="75"/>
      <c r="O3" s="75"/>
    </row>
    <row r="4" s="64" customFormat="1" ht="15.75" customHeight="1" spans="1:15">
      <c r="A4" s="76" t="s">
        <v>8</v>
      </c>
      <c r="B4" s="66"/>
      <c r="C4" s="77"/>
      <c r="D4" s="78" t="s">
        <v>9</v>
      </c>
      <c r="E4" s="79" t="s">
        <v>7</v>
      </c>
      <c r="F4" s="80"/>
      <c r="G4" s="81"/>
      <c r="H4" s="75"/>
      <c r="I4" s="75"/>
      <c r="J4" s="75"/>
      <c r="K4" s="75"/>
      <c r="L4" s="75"/>
      <c r="M4" s="75"/>
      <c r="N4" s="75"/>
      <c r="O4" s="75"/>
    </row>
    <row r="5" s="64" customFormat="1" ht="15.75" customHeight="1" spans="1:15">
      <c r="A5" s="76" t="s">
        <v>10</v>
      </c>
      <c r="B5" s="66"/>
      <c r="C5" s="77"/>
      <c r="D5" s="78" t="s">
        <v>11</v>
      </c>
      <c r="E5" s="79" t="s">
        <v>12</v>
      </c>
      <c r="F5" s="80"/>
      <c r="G5" s="81"/>
      <c r="H5" s="75"/>
      <c r="I5" s="75"/>
      <c r="J5" s="75"/>
      <c r="K5" s="75"/>
      <c r="L5" s="75"/>
      <c r="M5" s="75"/>
      <c r="N5" s="75"/>
      <c r="O5" s="75"/>
    </row>
    <row r="6" s="64" customFormat="1" ht="15.75" customHeight="1" spans="1:15">
      <c r="A6" s="76" t="s">
        <v>13</v>
      </c>
      <c r="B6" s="66"/>
      <c r="C6" s="77" t="s">
        <v>14</v>
      </c>
      <c r="D6" s="78" t="s">
        <v>15</v>
      </c>
      <c r="E6" s="79" t="s">
        <v>16</v>
      </c>
      <c r="F6" s="80"/>
      <c r="G6" s="81"/>
      <c r="H6" s="75"/>
      <c r="I6" s="75"/>
      <c r="J6" s="75"/>
      <c r="K6" s="75"/>
      <c r="L6" s="75"/>
      <c r="M6" s="75"/>
      <c r="N6" s="75"/>
      <c r="O6" s="75"/>
    </row>
    <row r="7" s="64" customFormat="1" ht="15.75" customHeight="1" spans="1:15">
      <c r="A7" s="82" t="s">
        <v>17</v>
      </c>
      <c r="B7" s="82"/>
      <c r="C7" s="82"/>
      <c r="D7" s="82"/>
      <c r="E7" s="83"/>
      <c r="F7" s="84"/>
      <c r="G7" s="85" t="s">
        <v>18</v>
      </c>
      <c r="H7" s="86" t="s">
        <v>19</v>
      </c>
      <c r="I7" s="135" t="s">
        <v>20</v>
      </c>
      <c r="J7" s="136" t="s">
        <v>21</v>
      </c>
      <c r="K7" s="137" t="s">
        <v>22</v>
      </c>
      <c r="L7" s="135" t="s">
        <v>23</v>
      </c>
      <c r="M7" s="135" t="s">
        <v>24</v>
      </c>
      <c r="N7" s="135" t="s">
        <v>25</v>
      </c>
      <c r="O7" s="138" t="s">
        <v>26</v>
      </c>
    </row>
    <row r="8" s="64" customFormat="1" customHeight="1" spans="1:15">
      <c r="A8" s="87"/>
      <c r="B8" s="87"/>
      <c r="C8" s="87"/>
      <c r="D8" s="87"/>
      <c r="E8" s="88"/>
      <c r="F8" s="87"/>
      <c r="G8" s="89"/>
      <c r="H8" s="90"/>
      <c r="I8" s="139"/>
      <c r="J8" s="139"/>
      <c r="K8" s="139"/>
      <c r="L8" s="139"/>
      <c r="M8" s="139"/>
      <c r="N8" s="139"/>
      <c r="O8" s="138"/>
    </row>
    <row r="9" s="64" customFormat="1" ht="15.75" hidden="1" customHeight="1" spans="1:15">
      <c r="A9" s="91">
        <v>1</v>
      </c>
      <c r="B9" s="92"/>
      <c r="C9" s="92"/>
      <c r="D9" s="92"/>
      <c r="E9" s="93"/>
      <c r="F9" s="93"/>
      <c r="G9" s="94">
        <v>44934</v>
      </c>
      <c r="H9" s="95"/>
      <c r="I9" s="95"/>
      <c r="J9" s="140"/>
      <c r="K9" s="95"/>
      <c r="L9" s="95"/>
      <c r="M9" s="95"/>
      <c r="N9" s="141"/>
      <c r="O9" s="142"/>
    </row>
    <row r="10" s="64" customFormat="1" ht="15.75" hidden="1" customHeight="1" spans="1:15">
      <c r="A10" s="91">
        <f t="shared" ref="A10:A12" si="0">A9+1</f>
        <v>2</v>
      </c>
      <c r="B10" s="92"/>
      <c r="C10" s="92"/>
      <c r="D10" s="92"/>
      <c r="E10" s="93"/>
      <c r="F10" s="93"/>
      <c r="G10" s="94">
        <v>44930</v>
      </c>
      <c r="H10" s="96"/>
      <c r="I10" s="96"/>
      <c r="J10" s="143"/>
      <c r="K10" s="96"/>
      <c r="L10" s="96"/>
      <c r="M10" s="96"/>
      <c r="N10" s="144"/>
      <c r="O10" s="145"/>
    </row>
    <row r="11" s="64" customFormat="1" ht="15.75" hidden="1" customHeight="1" spans="1:15">
      <c r="A11" s="91">
        <f t="shared" si="0"/>
        <v>3</v>
      </c>
      <c r="B11" s="92"/>
      <c r="C11" s="92"/>
      <c r="D11" s="92"/>
      <c r="E11" s="93"/>
      <c r="F11" s="97"/>
      <c r="G11" s="98">
        <v>44930</v>
      </c>
      <c r="H11" s="96"/>
      <c r="I11" s="96"/>
      <c r="J11" s="143"/>
      <c r="K11" s="96"/>
      <c r="L11" s="96"/>
      <c r="M11" s="96"/>
      <c r="N11" s="144"/>
      <c r="O11" s="145"/>
    </row>
    <row r="12" s="64" customFormat="1" ht="15.75" hidden="1" customHeight="1" spans="1:15">
      <c r="A12" s="99">
        <f t="shared" si="0"/>
        <v>4</v>
      </c>
      <c r="B12" s="100"/>
      <c r="C12" s="100"/>
      <c r="D12" s="100"/>
      <c r="E12" s="101"/>
      <c r="F12" s="102"/>
      <c r="G12" s="103">
        <v>44930</v>
      </c>
      <c r="H12" s="104"/>
      <c r="I12" s="104"/>
      <c r="J12" s="146"/>
      <c r="K12" s="104"/>
      <c r="L12" s="104"/>
      <c r="M12" s="104"/>
      <c r="N12" s="147"/>
      <c r="O12" s="148"/>
    </row>
    <row r="13" s="64" customFormat="1" ht="30" customHeight="1" spans="1:15">
      <c r="A13" s="105" t="s">
        <v>27</v>
      </c>
      <c r="B13" s="105"/>
      <c r="C13" s="105"/>
      <c r="D13" s="105"/>
      <c r="E13" s="105"/>
      <c r="F13" s="106" t="s">
        <v>28</v>
      </c>
      <c r="G13" s="107">
        <v>0.5</v>
      </c>
      <c r="H13" s="108">
        <f>SUM(I13-1/4)</f>
        <v>48</v>
      </c>
      <c r="I13" s="150">
        <f t="shared" ref="I13:I16" si="1">SUM(J13-1/4)</f>
        <v>48.25</v>
      </c>
      <c r="J13" s="151">
        <v>48.5</v>
      </c>
      <c r="K13" s="150">
        <f t="shared" ref="K13:N13" si="2">SUM(J13+0.25)</f>
        <v>48.75</v>
      </c>
      <c r="L13" s="150">
        <f t="shared" si="2"/>
        <v>49</v>
      </c>
      <c r="M13" s="150">
        <f t="shared" si="2"/>
        <v>49.25</v>
      </c>
      <c r="N13" s="150">
        <f t="shared" si="2"/>
        <v>49.5</v>
      </c>
      <c r="O13" s="145"/>
    </row>
    <row r="14" s="64" customFormat="1" ht="30" customHeight="1" spans="1:15">
      <c r="A14" s="109" t="s">
        <v>29</v>
      </c>
      <c r="B14" s="109"/>
      <c r="C14" s="109"/>
      <c r="D14" s="109"/>
      <c r="E14" s="109"/>
      <c r="F14" s="110" t="s">
        <v>30</v>
      </c>
      <c r="G14" s="107">
        <v>0.5</v>
      </c>
      <c r="H14" s="108">
        <f>SUM(I14-1/8)</f>
        <v>48.125</v>
      </c>
      <c r="I14" s="150">
        <f t="shared" si="1"/>
        <v>48.25</v>
      </c>
      <c r="J14" s="152">
        <v>48.5</v>
      </c>
      <c r="K14" s="150">
        <f t="shared" ref="K14:N14" si="3">SUM(J14+0.25)</f>
        <v>48.75</v>
      </c>
      <c r="L14" s="150">
        <f t="shared" si="3"/>
        <v>49</v>
      </c>
      <c r="M14" s="150">
        <f t="shared" si="3"/>
        <v>49.25</v>
      </c>
      <c r="N14" s="150">
        <f t="shared" si="3"/>
        <v>49.5</v>
      </c>
      <c r="O14" s="145"/>
    </row>
    <row r="15" s="64" customFormat="1" ht="30" customHeight="1" spans="1:15">
      <c r="A15" s="111" t="s">
        <v>31</v>
      </c>
      <c r="B15" s="111"/>
      <c r="C15" s="111"/>
      <c r="D15" s="111"/>
      <c r="E15" s="111"/>
      <c r="F15" s="110" t="s">
        <v>32</v>
      </c>
      <c r="G15" s="112">
        <v>0.5</v>
      </c>
      <c r="H15" s="108">
        <f>SUM(I15-0.25)</f>
        <v>48</v>
      </c>
      <c r="I15" s="153">
        <f t="shared" si="1"/>
        <v>48.25</v>
      </c>
      <c r="J15" s="154">
        <v>48.5</v>
      </c>
      <c r="K15" s="153">
        <f>SUM(J15+0.25)</f>
        <v>48.75</v>
      </c>
      <c r="L15" s="153">
        <f>SUM(K15+0.25)</f>
        <v>49</v>
      </c>
      <c r="M15" s="153">
        <f>SUM(L15+0)</f>
        <v>49</v>
      </c>
      <c r="N15" s="153">
        <f>SUM(M15+0)</f>
        <v>49</v>
      </c>
      <c r="O15" s="145"/>
    </row>
    <row r="16" s="64" customFormat="1" ht="30" customHeight="1" spans="1:15">
      <c r="A16" s="111" t="s">
        <v>33</v>
      </c>
      <c r="B16" s="111"/>
      <c r="C16" s="111"/>
      <c r="D16" s="111"/>
      <c r="E16" s="111"/>
      <c r="F16" s="110" t="s">
        <v>34</v>
      </c>
      <c r="G16" s="112">
        <v>0.5</v>
      </c>
      <c r="H16" s="108">
        <f>SUM(I16-0.25)</f>
        <v>38.25</v>
      </c>
      <c r="I16" s="153">
        <f t="shared" si="1"/>
        <v>38.5</v>
      </c>
      <c r="J16" s="155">
        <v>38.75</v>
      </c>
      <c r="K16" s="153">
        <f>SUM(J16+0.25)</f>
        <v>39</v>
      </c>
      <c r="L16" s="153">
        <f>SUM(K16+0.25)</f>
        <v>39.25</v>
      </c>
      <c r="M16" s="153">
        <f>SUM(L16+0)</f>
        <v>39.25</v>
      </c>
      <c r="N16" s="153">
        <f>SUM(M16+0)</f>
        <v>39.25</v>
      </c>
      <c r="O16" s="145"/>
    </row>
    <row r="17" s="64" customFormat="1" ht="30" customHeight="1" spans="1:15">
      <c r="A17" s="113" t="s">
        <v>35</v>
      </c>
      <c r="B17" s="113"/>
      <c r="C17" s="113"/>
      <c r="D17" s="113"/>
      <c r="E17" s="113"/>
      <c r="F17" s="110" t="s">
        <v>36</v>
      </c>
      <c r="G17" s="114">
        <v>0.125</v>
      </c>
      <c r="H17" s="108"/>
      <c r="I17" s="153">
        <f t="shared" ref="I17:I20" si="4">J17</f>
        <v>1</v>
      </c>
      <c r="J17" s="154">
        <v>1</v>
      </c>
      <c r="K17" s="153">
        <f t="shared" ref="K17:N17" si="5">J17</f>
        <v>1</v>
      </c>
      <c r="L17" s="153">
        <f t="shared" si="5"/>
        <v>1</v>
      </c>
      <c r="M17" s="153">
        <f t="shared" si="5"/>
        <v>1</v>
      </c>
      <c r="N17" s="153">
        <f t="shared" si="5"/>
        <v>1</v>
      </c>
      <c r="O17" s="145"/>
    </row>
    <row r="18" s="64" customFormat="1" ht="30" customHeight="1" spans="1:15">
      <c r="A18" s="115" t="s">
        <v>37</v>
      </c>
      <c r="B18" s="115"/>
      <c r="C18" s="115"/>
      <c r="D18" s="115"/>
      <c r="E18" s="115"/>
      <c r="F18" s="110" t="s">
        <v>38</v>
      </c>
      <c r="G18" s="114">
        <v>0.25</v>
      </c>
      <c r="H18" s="108"/>
      <c r="I18" s="156">
        <f>SUM(J18-1/4)</f>
        <v>5.75</v>
      </c>
      <c r="J18" s="157">
        <v>6</v>
      </c>
      <c r="K18" s="158">
        <f>J18+1/4</f>
        <v>6.25</v>
      </c>
      <c r="L18" s="158">
        <f>K18+1/4</f>
        <v>6.5</v>
      </c>
      <c r="M18" s="158">
        <f>L18+1/4</f>
        <v>6.75</v>
      </c>
      <c r="N18" s="158">
        <f>M18+1/4</f>
        <v>7</v>
      </c>
      <c r="O18" s="145" t="s">
        <v>39</v>
      </c>
    </row>
    <row r="19" s="64" customFormat="1" ht="30" customHeight="1" spans="1:15">
      <c r="A19" s="116" t="s">
        <v>40</v>
      </c>
      <c r="B19" s="117"/>
      <c r="C19" s="115"/>
      <c r="D19" s="115"/>
      <c r="E19" s="115"/>
      <c r="F19" s="32" t="s">
        <v>41</v>
      </c>
      <c r="G19" s="114">
        <v>0.125</v>
      </c>
      <c r="H19" s="108"/>
      <c r="I19" s="156">
        <f t="shared" si="4"/>
        <v>2</v>
      </c>
      <c r="J19" s="159">
        <v>2</v>
      </c>
      <c r="K19" s="158">
        <f t="shared" ref="K19:N19" si="6">J19+0.125</f>
        <v>2.125</v>
      </c>
      <c r="L19" s="158">
        <f t="shared" si="6"/>
        <v>2.25</v>
      </c>
      <c r="M19" s="158">
        <f t="shared" si="6"/>
        <v>2.375</v>
      </c>
      <c r="N19" s="158">
        <f t="shared" si="6"/>
        <v>2.5</v>
      </c>
      <c r="O19" s="145" t="s">
        <v>42</v>
      </c>
    </row>
    <row r="20" s="64" customFormat="1" ht="30" customHeight="1" spans="1:15">
      <c r="A20" s="116" t="s">
        <v>43</v>
      </c>
      <c r="B20" s="117"/>
      <c r="C20" s="115"/>
      <c r="D20" s="115"/>
      <c r="E20" s="115"/>
      <c r="F20" s="32" t="s">
        <v>44</v>
      </c>
      <c r="G20" s="114">
        <v>0.125</v>
      </c>
      <c r="H20" s="108"/>
      <c r="I20" s="156">
        <f t="shared" si="4"/>
        <v>2.5</v>
      </c>
      <c r="J20" s="159">
        <v>2.5</v>
      </c>
      <c r="K20" s="158">
        <f t="shared" ref="K20:N20" si="7">J20</f>
        <v>2.5</v>
      </c>
      <c r="L20" s="158">
        <f t="shared" si="7"/>
        <v>2.5</v>
      </c>
      <c r="M20" s="158">
        <f t="shared" si="7"/>
        <v>2.5</v>
      </c>
      <c r="N20" s="158">
        <f t="shared" si="7"/>
        <v>2.5</v>
      </c>
      <c r="O20" s="145" t="s">
        <v>45</v>
      </c>
    </row>
    <row r="21" s="64" customFormat="1" ht="30" customHeight="1" spans="1:15">
      <c r="A21" s="115" t="s">
        <v>46</v>
      </c>
      <c r="B21" s="115"/>
      <c r="C21" s="115"/>
      <c r="D21" s="115"/>
      <c r="E21" s="115"/>
      <c r="F21" s="32" t="s">
        <v>47</v>
      </c>
      <c r="G21" s="114">
        <v>0.125</v>
      </c>
      <c r="H21" s="108"/>
      <c r="I21" s="160">
        <f>SUM(J21-3/8)</f>
        <v>4.875</v>
      </c>
      <c r="J21" s="152">
        <v>5.25</v>
      </c>
      <c r="K21" s="161">
        <f>J21+3/8</f>
        <v>5.625</v>
      </c>
      <c r="L21" s="161">
        <f>K21+3/8</f>
        <v>6</v>
      </c>
      <c r="M21" s="161">
        <f>L21+3/8</f>
        <v>6.375</v>
      </c>
      <c r="N21" s="161">
        <f>M21+3/8</f>
        <v>6.75</v>
      </c>
      <c r="O21" s="145"/>
    </row>
    <row r="22" s="64" customFormat="1" ht="30" customHeight="1" spans="1:15">
      <c r="A22" s="118" t="s">
        <v>48</v>
      </c>
      <c r="B22" s="115"/>
      <c r="C22" s="115"/>
      <c r="D22" s="115"/>
      <c r="E22" s="115"/>
      <c r="F22" s="32" t="s">
        <v>49</v>
      </c>
      <c r="G22" s="114">
        <v>0.25</v>
      </c>
      <c r="H22" s="108"/>
      <c r="I22" s="150">
        <f>SUM(J22-1)</f>
        <v>13.5</v>
      </c>
      <c r="J22" s="157">
        <v>14.5</v>
      </c>
      <c r="K22" s="162">
        <f t="shared" ref="K22:N22" si="8">SUM(J22+1)</f>
        <v>15.5</v>
      </c>
      <c r="L22" s="162">
        <f>SUM(K22+1.25)</f>
        <v>16.75</v>
      </c>
      <c r="M22" s="162">
        <f t="shared" si="8"/>
        <v>17.75</v>
      </c>
      <c r="N22" s="162">
        <f t="shared" si="8"/>
        <v>18.75</v>
      </c>
      <c r="O22" s="145"/>
    </row>
    <row r="23" s="64" customFormat="1" ht="30" customHeight="1" spans="1:15">
      <c r="A23" s="119" t="s">
        <v>50</v>
      </c>
      <c r="B23" s="119"/>
      <c r="C23" s="119"/>
      <c r="D23" s="119"/>
      <c r="E23" s="119"/>
      <c r="F23" s="34" t="s">
        <v>51</v>
      </c>
      <c r="G23" s="112">
        <v>0.5</v>
      </c>
      <c r="H23" s="120">
        <f t="shared" ref="H23:H27" si="9">SUM(I23-1)</f>
        <v>31</v>
      </c>
      <c r="I23" s="151">
        <f t="shared" ref="I23:I27" si="10">SUM(J23-2)</f>
        <v>32</v>
      </c>
      <c r="J23" s="151">
        <v>34</v>
      </c>
      <c r="K23" s="151">
        <f t="shared" ref="K23:N23" si="11">SUM(J23+2)</f>
        <v>36</v>
      </c>
      <c r="L23" s="151">
        <f t="shared" ref="L23:L27" si="12">SUM(K23+2.5)</f>
        <v>38.5</v>
      </c>
      <c r="M23" s="151">
        <f t="shared" si="11"/>
        <v>40.5</v>
      </c>
      <c r="N23" s="151">
        <f t="shared" si="11"/>
        <v>42.5</v>
      </c>
      <c r="O23" s="145" t="s">
        <v>39</v>
      </c>
    </row>
    <row r="24" s="64" customFormat="1" ht="30" customHeight="1" spans="1:15">
      <c r="A24" s="119" t="s">
        <v>52</v>
      </c>
      <c r="B24" s="119"/>
      <c r="C24" s="119"/>
      <c r="D24" s="119"/>
      <c r="E24" s="119"/>
      <c r="F24" s="35" t="s">
        <v>53</v>
      </c>
      <c r="G24" s="112">
        <v>0.5</v>
      </c>
      <c r="H24" s="120">
        <f t="shared" si="9"/>
        <v>29</v>
      </c>
      <c r="I24" s="163">
        <f t="shared" si="10"/>
        <v>30</v>
      </c>
      <c r="J24" s="151">
        <v>32</v>
      </c>
      <c r="K24" s="163">
        <f t="shared" ref="K24:N24" si="13">SUM(J24+2)</f>
        <v>34</v>
      </c>
      <c r="L24" s="163">
        <f t="shared" si="12"/>
        <v>36.5</v>
      </c>
      <c r="M24" s="163">
        <f t="shared" si="13"/>
        <v>38.5</v>
      </c>
      <c r="N24" s="163">
        <f t="shared" si="13"/>
        <v>40.5</v>
      </c>
      <c r="O24" s="145"/>
    </row>
    <row r="25" s="64" customFormat="1" ht="30" customHeight="1" spans="1:15">
      <c r="A25" s="121" t="s">
        <v>54</v>
      </c>
      <c r="B25" s="121"/>
      <c r="C25" s="121"/>
      <c r="D25" s="121"/>
      <c r="E25" s="121"/>
      <c r="F25" s="35" t="s">
        <v>55</v>
      </c>
      <c r="G25" s="112">
        <v>0.5</v>
      </c>
      <c r="H25" s="120">
        <f t="shared" si="9"/>
        <v>37</v>
      </c>
      <c r="I25" s="163">
        <f t="shared" si="10"/>
        <v>38</v>
      </c>
      <c r="J25" s="151">
        <v>40</v>
      </c>
      <c r="K25" s="163">
        <f t="shared" ref="K25:N25" si="14">SUM(J25+2)</f>
        <v>42</v>
      </c>
      <c r="L25" s="163">
        <f t="shared" si="12"/>
        <v>44.5</v>
      </c>
      <c r="M25" s="163">
        <f t="shared" si="14"/>
        <v>46.5</v>
      </c>
      <c r="N25" s="163">
        <f t="shared" si="14"/>
        <v>48.5</v>
      </c>
      <c r="O25" s="145"/>
    </row>
    <row r="26" s="64" customFormat="1" ht="30" customHeight="1" spans="1:15">
      <c r="A26" s="121" t="s">
        <v>56</v>
      </c>
      <c r="B26" s="121"/>
      <c r="C26" s="121"/>
      <c r="D26" s="121"/>
      <c r="E26" s="121"/>
      <c r="F26" s="35" t="s">
        <v>57</v>
      </c>
      <c r="G26" s="112">
        <v>0.5</v>
      </c>
      <c r="H26" s="120">
        <f t="shared" si="9"/>
        <v>77</v>
      </c>
      <c r="I26" s="163">
        <f t="shared" si="10"/>
        <v>78</v>
      </c>
      <c r="J26" s="151">
        <v>80</v>
      </c>
      <c r="K26" s="163">
        <f t="shared" ref="K26:N26" si="15">SUM(J26+2)</f>
        <v>82</v>
      </c>
      <c r="L26" s="163">
        <f t="shared" si="12"/>
        <v>84.5</v>
      </c>
      <c r="M26" s="163">
        <f t="shared" si="15"/>
        <v>86.5</v>
      </c>
      <c r="N26" s="163">
        <f t="shared" si="15"/>
        <v>88.5</v>
      </c>
      <c r="O26" s="145"/>
    </row>
    <row r="27" s="64" customFormat="1" ht="30" customHeight="1" spans="1:15">
      <c r="A27" s="122" t="s">
        <v>56</v>
      </c>
      <c r="B27" s="122"/>
      <c r="C27" s="122"/>
      <c r="D27" s="122"/>
      <c r="E27" s="122"/>
      <c r="F27" s="35" t="s">
        <v>58</v>
      </c>
      <c r="G27" s="112">
        <v>0.5</v>
      </c>
      <c r="H27" s="120">
        <f t="shared" si="9"/>
        <v>75</v>
      </c>
      <c r="I27" s="163">
        <f t="shared" si="10"/>
        <v>76</v>
      </c>
      <c r="J27" s="151">
        <v>78</v>
      </c>
      <c r="K27" s="163">
        <f t="shared" ref="K27:N27" si="16">SUM(J27+2)</f>
        <v>80</v>
      </c>
      <c r="L27" s="163">
        <f t="shared" si="12"/>
        <v>82.5</v>
      </c>
      <c r="M27" s="163">
        <f t="shared" si="16"/>
        <v>84.5</v>
      </c>
      <c r="N27" s="163">
        <f t="shared" si="16"/>
        <v>86.5</v>
      </c>
      <c r="O27" s="145"/>
    </row>
    <row r="28" s="64" customFormat="1" ht="30" customHeight="1" spans="1:15">
      <c r="A28" s="123" t="s">
        <v>59</v>
      </c>
      <c r="B28" s="123"/>
      <c r="C28" s="123"/>
      <c r="D28" s="123"/>
      <c r="E28" s="123"/>
      <c r="F28" s="124" t="s">
        <v>60</v>
      </c>
      <c r="G28" s="114">
        <v>0.25</v>
      </c>
      <c r="H28" s="120"/>
      <c r="I28" s="154">
        <f>SUM(J28-1/4)</f>
        <v>17.5</v>
      </c>
      <c r="J28" s="151">
        <v>17.75</v>
      </c>
      <c r="K28" s="154">
        <f t="shared" ref="K28:N28" si="17">SUM(J28+0.25)</f>
        <v>18</v>
      </c>
      <c r="L28" s="154">
        <f t="shared" si="17"/>
        <v>18.25</v>
      </c>
      <c r="M28" s="154">
        <f t="shared" si="17"/>
        <v>18.5</v>
      </c>
      <c r="N28" s="154">
        <f t="shared" si="17"/>
        <v>18.75</v>
      </c>
      <c r="O28" s="145" t="s">
        <v>61</v>
      </c>
    </row>
    <row r="29" s="64" customFormat="1" ht="30" customHeight="1" spans="1:15">
      <c r="A29" s="123" t="s">
        <v>62</v>
      </c>
      <c r="B29" s="123"/>
      <c r="C29" s="123"/>
      <c r="D29" s="123"/>
      <c r="E29" s="123"/>
      <c r="F29" s="125" t="s">
        <v>63</v>
      </c>
      <c r="G29" s="114">
        <v>0.25</v>
      </c>
      <c r="H29" s="120"/>
      <c r="I29" s="154">
        <f>SUM(J29-1/4)</f>
        <v>18</v>
      </c>
      <c r="J29" s="151">
        <v>18.25</v>
      </c>
      <c r="K29" s="154">
        <f t="shared" ref="K29:N29" si="18">SUM(J29+0.25)</f>
        <v>18.5</v>
      </c>
      <c r="L29" s="154">
        <f t="shared" si="18"/>
        <v>18.75</v>
      </c>
      <c r="M29" s="154">
        <f t="shared" si="18"/>
        <v>19</v>
      </c>
      <c r="N29" s="154">
        <f t="shared" si="18"/>
        <v>19.25</v>
      </c>
      <c r="O29" s="145" t="s">
        <v>61</v>
      </c>
    </row>
    <row r="30" s="64" customFormat="1" ht="30" customHeight="1" spans="1:15">
      <c r="A30" s="126" t="s">
        <v>64</v>
      </c>
      <c r="B30" s="126"/>
      <c r="C30" s="126"/>
      <c r="D30" s="126"/>
      <c r="E30" s="126"/>
      <c r="F30" s="127" t="s">
        <v>65</v>
      </c>
      <c r="G30" s="114">
        <v>0.125</v>
      </c>
      <c r="H30" s="128">
        <f>SUM(I30-0.125)</f>
        <v>1.625</v>
      </c>
      <c r="I30" s="164">
        <f>J30</f>
        <v>1.75</v>
      </c>
      <c r="J30" s="165">
        <v>1.75</v>
      </c>
      <c r="K30" s="164">
        <f t="shared" ref="K30:N30" si="19">J30</f>
        <v>1.75</v>
      </c>
      <c r="L30" s="164">
        <f t="shared" si="19"/>
        <v>1.75</v>
      </c>
      <c r="M30" s="164">
        <f t="shared" si="19"/>
        <v>1.75</v>
      </c>
      <c r="N30" s="164">
        <f t="shared" si="19"/>
        <v>1.75</v>
      </c>
      <c r="O30" s="145"/>
    </row>
    <row r="31" s="64" customFormat="1" ht="30" customHeight="1" spans="1:15">
      <c r="A31" s="129" t="s">
        <v>66</v>
      </c>
      <c r="B31" s="129"/>
      <c r="C31" s="129"/>
      <c r="D31" s="129"/>
      <c r="E31" s="129"/>
      <c r="F31" s="127" t="s">
        <v>67</v>
      </c>
      <c r="G31" s="114">
        <v>0.25</v>
      </c>
      <c r="H31" s="120">
        <f>SUM(I31+0)</f>
        <v>11.25</v>
      </c>
      <c r="I31" s="163">
        <f>SUM(J31+0)</f>
        <v>11.25</v>
      </c>
      <c r="J31" s="165">
        <v>11.25</v>
      </c>
      <c r="K31" s="166">
        <f>SUM(J31+0.5)</f>
        <v>11.75</v>
      </c>
      <c r="L31" s="166">
        <f>SUM(K31+0)</f>
        <v>11.75</v>
      </c>
      <c r="M31" s="166">
        <f>SUM(L31+0.5)</f>
        <v>12.25</v>
      </c>
      <c r="N31" s="166">
        <f>SUM(M31+0)</f>
        <v>12.25</v>
      </c>
      <c r="O31" s="145"/>
    </row>
    <row r="32" s="64" customFormat="1" ht="30" customHeight="1" spans="1:15">
      <c r="A32" s="113" t="s">
        <v>68</v>
      </c>
      <c r="B32" s="113"/>
      <c r="C32" s="113"/>
      <c r="D32" s="113"/>
      <c r="E32" s="113"/>
      <c r="F32" s="130" t="s">
        <v>69</v>
      </c>
      <c r="G32" s="114">
        <v>0</v>
      </c>
      <c r="H32" s="108"/>
      <c r="I32" s="153">
        <f>J32</f>
        <v>0.125</v>
      </c>
      <c r="J32" s="154">
        <v>0.125</v>
      </c>
      <c r="K32" s="153">
        <f t="shared" ref="K32:N32" si="20">J32</f>
        <v>0.125</v>
      </c>
      <c r="L32" s="153">
        <f t="shared" si="20"/>
        <v>0.125</v>
      </c>
      <c r="M32" s="153">
        <f t="shared" si="20"/>
        <v>0.125</v>
      </c>
      <c r="N32" s="153">
        <f t="shared" si="20"/>
        <v>0.125</v>
      </c>
      <c r="O32" s="145"/>
    </row>
    <row r="33" s="64" customFormat="1" customHeight="1" spans="1:15">
      <c r="A33" s="131"/>
      <c r="B33" s="132"/>
      <c r="C33" s="132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</row>
  </sheetData>
  <mergeCells count="38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5:E15"/>
    <mergeCell ref="A16:E16"/>
    <mergeCell ref="A17:E17"/>
    <mergeCell ref="A18:E18"/>
    <mergeCell ref="A21:E21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B33:C33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H2:O6"/>
    <mergeCell ref="A7:E8"/>
  </mergeCells>
  <pageMargins left="0.7" right="0.7" top="0.75" bottom="0.75" header="0.3" footer="0.3"/>
  <pageSetup paperSize="9" scale="56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3"/>
  <sheetViews>
    <sheetView view="pageBreakPreview" zoomScale="70" zoomScaleNormal="70" workbookViewId="0">
      <selection activeCell="I13" sqref="I13:N32"/>
    </sheetView>
  </sheetViews>
  <sheetFormatPr defaultColWidth="14.4513274336283" defaultRowHeight="15" customHeight="1"/>
  <cols>
    <col min="1" max="1" width="4.53982300884956" style="64" customWidth="1"/>
    <col min="2" max="2" width="12.8141592920354" style="64" customWidth="1"/>
    <col min="3" max="3" width="23.6991150442478" style="64" customWidth="1"/>
    <col min="4" max="4" width="23.4513274336283" style="64" customWidth="1"/>
    <col min="5" max="5" width="11.6194690265487" style="64" customWidth="1"/>
    <col min="6" max="6" width="58.6902654867257" style="64" customWidth="1"/>
    <col min="7" max="7" width="10.4513274336283" style="64" customWidth="1"/>
    <col min="8" max="8" width="10" style="64" hidden="1" customWidth="1"/>
    <col min="9" max="14" width="10" style="64" customWidth="1"/>
    <col min="15" max="15" width="30.2654867256637" style="64" customWidth="1"/>
    <col min="16" max="18" width="9.8141592920354" style="64" customWidth="1"/>
    <col min="19" max="19" width="7.53982300884956" style="64" customWidth="1"/>
    <col min="20" max="20" width="9.8141592920354" style="64" customWidth="1"/>
    <col min="21" max="22" width="9.53982300884956" style="64" customWidth="1"/>
    <col min="23" max="23" width="7.45132743362832" style="64" customWidth="1"/>
    <col min="24" max="24" width="11.4513274336283" style="64" customWidth="1"/>
    <col min="25" max="25" width="32.5398230088496" style="64" customWidth="1"/>
    <col min="26" max="27" width="13.5398230088496" style="64" customWidth="1"/>
    <col min="28" max="16384" width="14.4513274336283" style="64"/>
  </cols>
  <sheetData>
    <row r="1" s="64" customFormat="1" ht="30" customHeight="1" spans="1:15">
      <c r="A1" s="65" t="s">
        <v>0</v>
      </c>
      <c r="B1" s="66"/>
      <c r="C1" s="66"/>
      <c r="D1" s="66"/>
      <c r="E1" s="66"/>
      <c r="F1" s="66"/>
      <c r="G1" s="66"/>
      <c r="H1" s="67"/>
      <c r="I1" s="133"/>
      <c r="J1" s="134"/>
      <c r="K1" s="134"/>
      <c r="L1" s="134"/>
      <c r="M1" s="134"/>
      <c r="N1" s="67"/>
      <c r="O1" s="131"/>
    </row>
    <row r="2" s="64" customFormat="1" ht="15.75" customHeight="1" spans="1:15">
      <c r="A2" s="68" t="s">
        <v>1</v>
      </c>
      <c r="B2" s="69"/>
      <c r="C2" s="70" t="s">
        <v>2</v>
      </c>
      <c r="D2" s="71" t="s">
        <v>3</v>
      </c>
      <c r="E2" s="72" t="s">
        <v>4</v>
      </c>
      <c r="F2" s="73"/>
      <c r="G2" s="74"/>
      <c r="H2" s="75"/>
      <c r="I2" s="75"/>
      <c r="J2" s="75"/>
      <c r="K2" s="75"/>
      <c r="L2" s="75"/>
      <c r="M2" s="75"/>
      <c r="N2" s="75"/>
      <c r="O2" s="75"/>
    </row>
    <row r="3" s="64" customFormat="1" ht="15.75" customHeight="1" spans="1:15">
      <c r="A3" s="76" t="s">
        <v>5</v>
      </c>
      <c r="B3" s="66"/>
      <c r="C3" s="77"/>
      <c r="D3" s="78" t="s">
        <v>6</v>
      </c>
      <c r="E3" s="79" t="s">
        <v>7</v>
      </c>
      <c r="F3" s="80"/>
      <c r="G3" s="81"/>
      <c r="H3" s="75"/>
      <c r="I3" s="75"/>
      <c r="J3" s="75"/>
      <c r="K3" s="75"/>
      <c r="L3" s="75"/>
      <c r="M3" s="75"/>
      <c r="N3" s="75"/>
      <c r="O3" s="75"/>
    </row>
    <row r="4" s="64" customFormat="1" ht="15.75" customHeight="1" spans="1:15">
      <c r="A4" s="76" t="s">
        <v>8</v>
      </c>
      <c r="B4" s="66"/>
      <c r="C4" s="77"/>
      <c r="D4" s="78" t="s">
        <v>9</v>
      </c>
      <c r="E4" s="79" t="s">
        <v>7</v>
      </c>
      <c r="F4" s="80"/>
      <c r="G4" s="81"/>
      <c r="H4" s="75"/>
      <c r="I4" s="75"/>
      <c r="J4" s="75"/>
      <c r="K4" s="75"/>
      <c r="L4" s="75"/>
      <c r="M4" s="75"/>
      <c r="N4" s="75"/>
      <c r="O4" s="75"/>
    </row>
    <row r="5" s="64" customFormat="1" ht="15.75" customHeight="1" spans="1:15">
      <c r="A5" s="76" t="s">
        <v>10</v>
      </c>
      <c r="B5" s="66"/>
      <c r="C5" s="77"/>
      <c r="D5" s="78" t="s">
        <v>11</v>
      </c>
      <c r="E5" s="79" t="s">
        <v>12</v>
      </c>
      <c r="F5" s="80"/>
      <c r="G5" s="81"/>
      <c r="H5" s="75"/>
      <c r="I5" s="75"/>
      <c r="J5" s="75"/>
      <c r="K5" s="75"/>
      <c r="L5" s="75"/>
      <c r="M5" s="75"/>
      <c r="N5" s="75"/>
      <c r="O5" s="75"/>
    </row>
    <row r="6" s="64" customFormat="1" ht="15.75" customHeight="1" spans="1:15">
      <c r="A6" s="76" t="s">
        <v>13</v>
      </c>
      <c r="B6" s="66"/>
      <c r="C6" s="77" t="s">
        <v>14</v>
      </c>
      <c r="D6" s="78" t="s">
        <v>15</v>
      </c>
      <c r="E6" s="79" t="s">
        <v>16</v>
      </c>
      <c r="F6" s="80"/>
      <c r="G6" s="81"/>
      <c r="H6" s="75"/>
      <c r="I6" s="75"/>
      <c r="J6" s="75"/>
      <c r="K6" s="75"/>
      <c r="L6" s="75"/>
      <c r="M6" s="75"/>
      <c r="N6" s="75"/>
      <c r="O6" s="75"/>
    </row>
    <row r="7" s="64" customFormat="1" ht="15.75" customHeight="1" spans="1:15">
      <c r="A7" s="82" t="s">
        <v>17</v>
      </c>
      <c r="B7" s="82"/>
      <c r="C7" s="82"/>
      <c r="D7" s="82"/>
      <c r="E7" s="83"/>
      <c r="F7" s="84"/>
      <c r="G7" s="85" t="s">
        <v>18</v>
      </c>
      <c r="H7" s="86" t="s">
        <v>19</v>
      </c>
      <c r="I7" s="135" t="s">
        <v>20</v>
      </c>
      <c r="J7" s="136" t="s">
        <v>21</v>
      </c>
      <c r="K7" s="137" t="s">
        <v>22</v>
      </c>
      <c r="L7" s="135" t="s">
        <v>23</v>
      </c>
      <c r="M7" s="135" t="s">
        <v>24</v>
      </c>
      <c r="N7" s="135" t="s">
        <v>25</v>
      </c>
      <c r="O7" s="138" t="s">
        <v>26</v>
      </c>
    </row>
    <row r="8" s="64" customFormat="1" customHeight="1" spans="1:15">
      <c r="A8" s="87"/>
      <c r="B8" s="87"/>
      <c r="C8" s="87"/>
      <c r="D8" s="87"/>
      <c r="E8" s="88"/>
      <c r="F8" s="87"/>
      <c r="G8" s="89"/>
      <c r="H8" s="90"/>
      <c r="I8" s="139"/>
      <c r="J8" s="139"/>
      <c r="K8" s="139"/>
      <c r="L8" s="139"/>
      <c r="M8" s="139"/>
      <c r="N8" s="139"/>
      <c r="O8" s="138"/>
    </row>
    <row r="9" s="64" customFormat="1" ht="15.75" hidden="1" customHeight="1" spans="1:15">
      <c r="A9" s="91">
        <v>1</v>
      </c>
      <c r="B9" s="92"/>
      <c r="C9" s="92"/>
      <c r="D9" s="92"/>
      <c r="E9" s="93"/>
      <c r="F9" s="93"/>
      <c r="G9" s="94">
        <v>44934</v>
      </c>
      <c r="H9" s="95"/>
      <c r="I9" s="95"/>
      <c r="J9" s="140"/>
      <c r="K9" s="95"/>
      <c r="L9" s="95"/>
      <c r="M9" s="95"/>
      <c r="N9" s="141"/>
      <c r="O9" s="142"/>
    </row>
    <row r="10" s="64" customFormat="1" ht="15.75" hidden="1" customHeight="1" spans="1:15">
      <c r="A10" s="91">
        <f t="shared" ref="A10:A12" si="0">A9+1</f>
        <v>2</v>
      </c>
      <c r="B10" s="92"/>
      <c r="C10" s="92"/>
      <c r="D10" s="92"/>
      <c r="E10" s="93"/>
      <c r="F10" s="93"/>
      <c r="G10" s="94">
        <v>44930</v>
      </c>
      <c r="H10" s="96"/>
      <c r="I10" s="96"/>
      <c r="J10" s="143"/>
      <c r="K10" s="96"/>
      <c r="L10" s="96"/>
      <c r="M10" s="96"/>
      <c r="N10" s="144"/>
      <c r="O10" s="145"/>
    </row>
    <row r="11" s="64" customFormat="1" ht="15.75" hidden="1" customHeight="1" spans="1:15">
      <c r="A11" s="91">
        <f t="shared" si="0"/>
        <v>3</v>
      </c>
      <c r="B11" s="92"/>
      <c r="C11" s="92"/>
      <c r="D11" s="92"/>
      <c r="E11" s="93"/>
      <c r="F11" s="97"/>
      <c r="G11" s="98">
        <v>44930</v>
      </c>
      <c r="H11" s="96"/>
      <c r="I11" s="96"/>
      <c r="J11" s="143"/>
      <c r="K11" s="96"/>
      <c r="L11" s="96"/>
      <c r="M11" s="96"/>
      <c r="N11" s="144"/>
      <c r="O11" s="145"/>
    </row>
    <row r="12" s="64" customFormat="1" ht="15.75" hidden="1" customHeight="1" spans="1:15">
      <c r="A12" s="99">
        <f t="shared" si="0"/>
        <v>4</v>
      </c>
      <c r="B12" s="100"/>
      <c r="C12" s="100"/>
      <c r="D12" s="100"/>
      <c r="E12" s="101"/>
      <c r="F12" s="102"/>
      <c r="G12" s="103">
        <v>44930</v>
      </c>
      <c r="H12" s="104"/>
      <c r="I12" s="104"/>
      <c r="J12" s="146"/>
      <c r="K12" s="104"/>
      <c r="L12" s="104"/>
      <c r="M12" s="104"/>
      <c r="N12" s="147"/>
      <c r="O12" s="148"/>
    </row>
    <row r="13" s="64" customFormat="1" ht="30" customHeight="1" spans="1:15">
      <c r="A13" s="105" t="s">
        <v>27</v>
      </c>
      <c r="B13" s="105"/>
      <c r="C13" s="105"/>
      <c r="D13" s="105"/>
      <c r="E13" s="105"/>
      <c r="F13" s="106" t="s">
        <v>28</v>
      </c>
      <c r="G13" s="107">
        <v>0.5</v>
      </c>
      <c r="H13" s="108">
        <f>SUM(I13-1/4)</f>
        <v>122.305</v>
      </c>
      <c r="I13" s="149">
        <f>'XS-XXL'!I13*2.54</f>
        <v>122.555</v>
      </c>
      <c r="J13" s="149">
        <f>'XS-XXL'!J13*2.54</f>
        <v>123.19</v>
      </c>
      <c r="K13" s="149">
        <f>'XS-XXL'!K13*2.54</f>
        <v>123.825</v>
      </c>
      <c r="L13" s="149">
        <f>'XS-XXL'!L13*2.54</f>
        <v>124.46</v>
      </c>
      <c r="M13" s="149">
        <f>'XS-XXL'!M13*2.54</f>
        <v>125.095</v>
      </c>
      <c r="N13" s="149">
        <f>'XS-XXL'!N13*2.54</f>
        <v>125.73</v>
      </c>
      <c r="O13" s="145"/>
    </row>
    <row r="14" s="64" customFormat="1" ht="30" customHeight="1" spans="1:15">
      <c r="A14" s="109" t="s">
        <v>29</v>
      </c>
      <c r="B14" s="109"/>
      <c r="C14" s="109"/>
      <c r="D14" s="109"/>
      <c r="E14" s="109"/>
      <c r="F14" s="110" t="s">
        <v>30</v>
      </c>
      <c r="G14" s="107">
        <v>0.5</v>
      </c>
      <c r="H14" s="108">
        <f>SUM(I14-1/8)</f>
        <v>122.43</v>
      </c>
      <c r="I14" s="149">
        <f>'XS-XXL'!I14*2.54</f>
        <v>122.555</v>
      </c>
      <c r="J14" s="149">
        <f>'XS-XXL'!J14*2.54</f>
        <v>123.19</v>
      </c>
      <c r="K14" s="149">
        <f>'XS-XXL'!K14*2.54</f>
        <v>123.825</v>
      </c>
      <c r="L14" s="149">
        <f>'XS-XXL'!L14*2.54</f>
        <v>124.46</v>
      </c>
      <c r="M14" s="149">
        <f>'XS-XXL'!M14*2.54</f>
        <v>125.095</v>
      </c>
      <c r="N14" s="149">
        <f>'XS-XXL'!N14*2.54</f>
        <v>125.73</v>
      </c>
      <c r="O14" s="145"/>
    </row>
    <row r="15" s="64" customFormat="1" ht="30" customHeight="1" spans="1:15">
      <c r="A15" s="111" t="s">
        <v>31</v>
      </c>
      <c r="B15" s="111"/>
      <c r="C15" s="111"/>
      <c r="D15" s="111"/>
      <c r="E15" s="111"/>
      <c r="F15" s="110" t="s">
        <v>32</v>
      </c>
      <c r="G15" s="112">
        <v>0.5</v>
      </c>
      <c r="H15" s="108">
        <f>SUM(I15-0.25)</f>
        <v>122.305</v>
      </c>
      <c r="I15" s="149">
        <f>'XS-XXL'!I15*2.54</f>
        <v>122.555</v>
      </c>
      <c r="J15" s="149">
        <f>'XS-XXL'!J15*2.54</f>
        <v>123.19</v>
      </c>
      <c r="K15" s="149">
        <f>'XS-XXL'!K15*2.54</f>
        <v>123.825</v>
      </c>
      <c r="L15" s="149">
        <f>'XS-XXL'!L15*2.54</f>
        <v>124.46</v>
      </c>
      <c r="M15" s="149">
        <f>'XS-XXL'!M15*2.54</f>
        <v>124.46</v>
      </c>
      <c r="N15" s="149">
        <f>'XS-XXL'!N15*2.54</f>
        <v>124.46</v>
      </c>
      <c r="O15" s="145"/>
    </row>
    <row r="16" s="64" customFormat="1" ht="30" customHeight="1" spans="1:15">
      <c r="A16" s="111" t="s">
        <v>33</v>
      </c>
      <c r="B16" s="111"/>
      <c r="C16" s="111"/>
      <c r="D16" s="111"/>
      <c r="E16" s="111"/>
      <c r="F16" s="110" t="s">
        <v>34</v>
      </c>
      <c r="G16" s="112">
        <v>0.5</v>
      </c>
      <c r="H16" s="108">
        <f>SUM(I16-0.25)</f>
        <v>97.54</v>
      </c>
      <c r="I16" s="149">
        <f>'XS-XXL'!I16*2.54</f>
        <v>97.79</v>
      </c>
      <c r="J16" s="149">
        <f>'XS-XXL'!J16*2.54</f>
        <v>98.425</v>
      </c>
      <c r="K16" s="149">
        <f>'XS-XXL'!K16*2.54</f>
        <v>99.06</v>
      </c>
      <c r="L16" s="149">
        <f>'XS-XXL'!L16*2.54</f>
        <v>99.695</v>
      </c>
      <c r="M16" s="149">
        <f>'XS-XXL'!M16*2.54</f>
        <v>99.695</v>
      </c>
      <c r="N16" s="149">
        <f>'XS-XXL'!N16*2.54</f>
        <v>99.695</v>
      </c>
      <c r="O16" s="145"/>
    </row>
    <row r="17" s="64" customFormat="1" ht="30" customHeight="1" spans="1:15">
      <c r="A17" s="113" t="s">
        <v>35</v>
      </c>
      <c r="B17" s="113"/>
      <c r="C17" s="113"/>
      <c r="D17" s="113"/>
      <c r="E17" s="113"/>
      <c r="F17" s="110" t="s">
        <v>36</v>
      </c>
      <c r="G17" s="114">
        <v>0.125</v>
      </c>
      <c r="H17" s="108"/>
      <c r="I17" s="149">
        <f>'XS-XXL'!I17*2.54</f>
        <v>2.54</v>
      </c>
      <c r="J17" s="149">
        <f>'XS-XXL'!J17*2.54</f>
        <v>2.54</v>
      </c>
      <c r="K17" s="149">
        <f>'XS-XXL'!K17*2.54</f>
        <v>2.54</v>
      </c>
      <c r="L17" s="149">
        <f>'XS-XXL'!L17*2.54</f>
        <v>2.54</v>
      </c>
      <c r="M17" s="149">
        <f>'XS-XXL'!M17*2.54</f>
        <v>2.54</v>
      </c>
      <c r="N17" s="149">
        <f>'XS-XXL'!N17*2.54</f>
        <v>2.54</v>
      </c>
      <c r="O17" s="145"/>
    </row>
    <row r="18" s="64" customFormat="1" ht="30" customHeight="1" spans="1:15">
      <c r="A18" s="115" t="s">
        <v>37</v>
      </c>
      <c r="B18" s="115"/>
      <c r="C18" s="115"/>
      <c r="D18" s="115"/>
      <c r="E18" s="115"/>
      <c r="F18" s="110" t="s">
        <v>38</v>
      </c>
      <c r="G18" s="114">
        <v>0.25</v>
      </c>
      <c r="H18" s="108"/>
      <c r="I18" s="149">
        <f>'XS-XXL'!I18*2.54</f>
        <v>14.605</v>
      </c>
      <c r="J18" s="149">
        <f>'XS-XXL'!J18*2.54</f>
        <v>15.24</v>
      </c>
      <c r="K18" s="149">
        <f>'XS-XXL'!K18*2.54</f>
        <v>15.875</v>
      </c>
      <c r="L18" s="149">
        <f>'XS-XXL'!L18*2.54</f>
        <v>16.51</v>
      </c>
      <c r="M18" s="149">
        <f>'XS-XXL'!M18*2.54</f>
        <v>17.145</v>
      </c>
      <c r="N18" s="149">
        <f>'XS-XXL'!N18*2.54</f>
        <v>17.78</v>
      </c>
      <c r="O18" s="145" t="s">
        <v>39</v>
      </c>
    </row>
    <row r="19" s="64" customFormat="1" ht="30" customHeight="1" spans="1:15">
      <c r="A19" s="116" t="s">
        <v>40</v>
      </c>
      <c r="B19" s="117"/>
      <c r="C19" s="115"/>
      <c r="D19" s="115"/>
      <c r="E19" s="115"/>
      <c r="F19" s="32" t="s">
        <v>41</v>
      </c>
      <c r="G19" s="114">
        <v>0.125</v>
      </c>
      <c r="H19" s="108"/>
      <c r="I19" s="149">
        <f>'XS-XXL'!I19*2.54</f>
        <v>5.08</v>
      </c>
      <c r="J19" s="149">
        <f>'XS-XXL'!J19*2.54</f>
        <v>5.08</v>
      </c>
      <c r="K19" s="149">
        <f>'XS-XXL'!K19*2.54</f>
        <v>5.3975</v>
      </c>
      <c r="L19" s="149">
        <f>'XS-XXL'!L19*2.54</f>
        <v>5.715</v>
      </c>
      <c r="M19" s="149">
        <f>'XS-XXL'!M19*2.54</f>
        <v>6.0325</v>
      </c>
      <c r="N19" s="149">
        <f>'XS-XXL'!N19*2.54</f>
        <v>6.35</v>
      </c>
      <c r="O19" s="145" t="s">
        <v>42</v>
      </c>
    </row>
    <row r="20" s="64" customFormat="1" ht="30" customHeight="1" spans="1:15">
      <c r="A20" s="116" t="s">
        <v>43</v>
      </c>
      <c r="B20" s="117"/>
      <c r="C20" s="115"/>
      <c r="D20" s="115"/>
      <c r="E20" s="115"/>
      <c r="F20" s="32" t="s">
        <v>44</v>
      </c>
      <c r="G20" s="114">
        <v>0.125</v>
      </c>
      <c r="H20" s="108"/>
      <c r="I20" s="149">
        <f>'XS-XXL'!I20*2.54</f>
        <v>6.35</v>
      </c>
      <c r="J20" s="149">
        <f>'XS-XXL'!J20*2.54</f>
        <v>6.35</v>
      </c>
      <c r="K20" s="149">
        <f>'XS-XXL'!K20*2.54</f>
        <v>6.35</v>
      </c>
      <c r="L20" s="149">
        <f>'XS-XXL'!L20*2.54</f>
        <v>6.35</v>
      </c>
      <c r="M20" s="149">
        <f>'XS-XXL'!M20*2.54</f>
        <v>6.35</v>
      </c>
      <c r="N20" s="149">
        <f>'XS-XXL'!N20*2.54</f>
        <v>6.35</v>
      </c>
      <c r="O20" s="145" t="s">
        <v>45</v>
      </c>
    </row>
    <row r="21" s="64" customFormat="1" ht="30" customHeight="1" spans="1:15">
      <c r="A21" s="115" t="s">
        <v>46</v>
      </c>
      <c r="B21" s="115"/>
      <c r="C21" s="115"/>
      <c r="D21" s="115"/>
      <c r="E21" s="115"/>
      <c r="F21" s="32" t="s">
        <v>47</v>
      </c>
      <c r="G21" s="114">
        <v>0.125</v>
      </c>
      <c r="H21" s="108"/>
      <c r="I21" s="149">
        <f>'XS-XXL'!I21*2.54</f>
        <v>12.3825</v>
      </c>
      <c r="J21" s="149">
        <f>'XS-XXL'!J21*2.54</f>
        <v>13.335</v>
      </c>
      <c r="K21" s="149">
        <f>'XS-XXL'!K21*2.54</f>
        <v>14.2875</v>
      </c>
      <c r="L21" s="149">
        <f>'XS-XXL'!L21*2.54</f>
        <v>15.24</v>
      </c>
      <c r="M21" s="149">
        <f>'XS-XXL'!M21*2.54</f>
        <v>16.1925</v>
      </c>
      <c r="N21" s="149">
        <f>'XS-XXL'!N21*2.54</f>
        <v>17.145</v>
      </c>
      <c r="O21" s="145"/>
    </row>
    <row r="22" s="64" customFormat="1" ht="30" customHeight="1" spans="1:15">
      <c r="A22" s="118" t="s">
        <v>48</v>
      </c>
      <c r="B22" s="115"/>
      <c r="C22" s="115"/>
      <c r="D22" s="115"/>
      <c r="E22" s="115"/>
      <c r="F22" s="32" t="s">
        <v>49</v>
      </c>
      <c r="G22" s="114">
        <v>0.25</v>
      </c>
      <c r="H22" s="108"/>
      <c r="I22" s="149">
        <f>'XS-XXL'!I22*2.54</f>
        <v>34.29</v>
      </c>
      <c r="J22" s="149">
        <f>'XS-XXL'!J22*2.54</f>
        <v>36.83</v>
      </c>
      <c r="K22" s="149">
        <f>'XS-XXL'!K22*2.54</f>
        <v>39.37</v>
      </c>
      <c r="L22" s="149">
        <f>'XS-XXL'!L22*2.54</f>
        <v>42.545</v>
      </c>
      <c r="M22" s="149">
        <f>'XS-XXL'!M22*2.54</f>
        <v>45.085</v>
      </c>
      <c r="N22" s="149">
        <f>'XS-XXL'!N22*2.54</f>
        <v>47.625</v>
      </c>
      <c r="O22" s="145"/>
    </row>
    <row r="23" s="64" customFormat="1" ht="30" customHeight="1" spans="1:15">
      <c r="A23" s="119" t="s">
        <v>50</v>
      </c>
      <c r="B23" s="119"/>
      <c r="C23" s="119"/>
      <c r="D23" s="119"/>
      <c r="E23" s="119"/>
      <c r="F23" s="34" t="s">
        <v>51</v>
      </c>
      <c r="G23" s="112">
        <v>0.5</v>
      </c>
      <c r="H23" s="120">
        <f t="shared" ref="H23:H27" si="1">SUM(I23-1)</f>
        <v>80.28</v>
      </c>
      <c r="I23" s="149">
        <f>'XS-XXL'!I23*2.54</f>
        <v>81.28</v>
      </c>
      <c r="J23" s="149">
        <f>'XS-XXL'!J23*2.54</f>
        <v>86.36</v>
      </c>
      <c r="K23" s="149">
        <f>'XS-XXL'!K23*2.54</f>
        <v>91.44</v>
      </c>
      <c r="L23" s="149">
        <f>'XS-XXL'!L23*2.54</f>
        <v>97.79</v>
      </c>
      <c r="M23" s="149">
        <f>'XS-XXL'!M23*2.54</f>
        <v>102.87</v>
      </c>
      <c r="N23" s="149">
        <f>'XS-XXL'!N23*2.54</f>
        <v>107.95</v>
      </c>
      <c r="O23" s="145" t="s">
        <v>39</v>
      </c>
    </row>
    <row r="24" s="64" customFormat="1" ht="30" customHeight="1" spans="1:15">
      <c r="A24" s="119" t="s">
        <v>52</v>
      </c>
      <c r="B24" s="119"/>
      <c r="C24" s="119"/>
      <c r="D24" s="119"/>
      <c r="E24" s="119"/>
      <c r="F24" s="35" t="s">
        <v>53</v>
      </c>
      <c r="G24" s="112">
        <v>0.5</v>
      </c>
      <c r="H24" s="120">
        <f t="shared" si="1"/>
        <v>75.2</v>
      </c>
      <c r="I24" s="149">
        <f>'XS-XXL'!I24*2.54</f>
        <v>76.2</v>
      </c>
      <c r="J24" s="149">
        <f>'XS-XXL'!J24*2.54</f>
        <v>81.28</v>
      </c>
      <c r="K24" s="149">
        <f>'XS-XXL'!K24*2.54</f>
        <v>86.36</v>
      </c>
      <c r="L24" s="149">
        <f>'XS-XXL'!L24*2.54</f>
        <v>92.71</v>
      </c>
      <c r="M24" s="149">
        <f>'XS-XXL'!M24*2.54</f>
        <v>97.79</v>
      </c>
      <c r="N24" s="149">
        <f>'XS-XXL'!N24*2.54</f>
        <v>102.87</v>
      </c>
      <c r="O24" s="145"/>
    </row>
    <row r="25" s="64" customFormat="1" ht="30" customHeight="1" spans="1:15">
      <c r="A25" s="121" t="s">
        <v>54</v>
      </c>
      <c r="B25" s="121"/>
      <c r="C25" s="121"/>
      <c r="D25" s="121"/>
      <c r="E25" s="121"/>
      <c r="F25" s="35" t="s">
        <v>55</v>
      </c>
      <c r="G25" s="112">
        <v>0.5</v>
      </c>
      <c r="H25" s="120">
        <f t="shared" si="1"/>
        <v>95.52</v>
      </c>
      <c r="I25" s="149">
        <f>'XS-XXL'!I25*2.54</f>
        <v>96.52</v>
      </c>
      <c r="J25" s="149">
        <f>'XS-XXL'!J25*2.54</f>
        <v>101.6</v>
      </c>
      <c r="K25" s="149">
        <f>'XS-XXL'!K25*2.54</f>
        <v>106.68</v>
      </c>
      <c r="L25" s="149">
        <f>'XS-XXL'!L25*2.54</f>
        <v>113.03</v>
      </c>
      <c r="M25" s="149">
        <f>'XS-XXL'!M25*2.54</f>
        <v>118.11</v>
      </c>
      <c r="N25" s="149">
        <f>'XS-XXL'!N25*2.54</f>
        <v>123.19</v>
      </c>
      <c r="O25" s="145"/>
    </row>
    <row r="26" s="64" customFormat="1" ht="30" customHeight="1" spans="1:15">
      <c r="A26" s="121" t="s">
        <v>56</v>
      </c>
      <c r="B26" s="121"/>
      <c r="C26" s="121"/>
      <c r="D26" s="121"/>
      <c r="E26" s="121"/>
      <c r="F26" s="35" t="s">
        <v>57</v>
      </c>
      <c r="G26" s="112">
        <v>0.5</v>
      </c>
      <c r="H26" s="120">
        <f t="shared" si="1"/>
        <v>197.12</v>
      </c>
      <c r="I26" s="149">
        <f>'XS-XXL'!I26*2.54</f>
        <v>198.12</v>
      </c>
      <c r="J26" s="149">
        <f>'XS-XXL'!J26*2.54</f>
        <v>203.2</v>
      </c>
      <c r="K26" s="149">
        <f>'XS-XXL'!K26*2.54</f>
        <v>208.28</v>
      </c>
      <c r="L26" s="149">
        <f>'XS-XXL'!L26*2.54</f>
        <v>214.63</v>
      </c>
      <c r="M26" s="149">
        <f>'XS-XXL'!M26*2.54</f>
        <v>219.71</v>
      </c>
      <c r="N26" s="149">
        <f>'XS-XXL'!N26*2.54</f>
        <v>224.79</v>
      </c>
      <c r="O26" s="145"/>
    </row>
    <row r="27" s="64" customFormat="1" ht="30" customHeight="1" spans="1:15">
      <c r="A27" s="122" t="s">
        <v>56</v>
      </c>
      <c r="B27" s="122"/>
      <c r="C27" s="122"/>
      <c r="D27" s="122"/>
      <c r="E27" s="122"/>
      <c r="F27" s="35" t="s">
        <v>58</v>
      </c>
      <c r="G27" s="112">
        <v>0.5</v>
      </c>
      <c r="H27" s="120">
        <f t="shared" si="1"/>
        <v>192.04</v>
      </c>
      <c r="I27" s="149">
        <f>'XS-XXL'!I27*2.54</f>
        <v>193.04</v>
      </c>
      <c r="J27" s="149">
        <f>'XS-XXL'!J27*2.54</f>
        <v>198.12</v>
      </c>
      <c r="K27" s="149">
        <f>'XS-XXL'!K27*2.54</f>
        <v>203.2</v>
      </c>
      <c r="L27" s="149">
        <f>'XS-XXL'!L27*2.54</f>
        <v>209.55</v>
      </c>
      <c r="M27" s="149">
        <f>'XS-XXL'!M27*2.54</f>
        <v>214.63</v>
      </c>
      <c r="N27" s="149">
        <f>'XS-XXL'!N27*2.54</f>
        <v>219.71</v>
      </c>
      <c r="O27" s="145"/>
    </row>
    <row r="28" s="64" customFormat="1" ht="30" customHeight="1" spans="1:15">
      <c r="A28" s="123" t="s">
        <v>59</v>
      </c>
      <c r="B28" s="123"/>
      <c r="C28" s="123"/>
      <c r="D28" s="123"/>
      <c r="E28" s="123"/>
      <c r="F28" s="124" t="s">
        <v>60</v>
      </c>
      <c r="G28" s="114">
        <v>0.25</v>
      </c>
      <c r="H28" s="120"/>
      <c r="I28" s="149">
        <f>'XS-XXL'!I28*2.54</f>
        <v>44.45</v>
      </c>
      <c r="J28" s="149">
        <f>'XS-XXL'!J28*2.54</f>
        <v>45.085</v>
      </c>
      <c r="K28" s="149">
        <f>'XS-XXL'!K28*2.54</f>
        <v>45.72</v>
      </c>
      <c r="L28" s="149">
        <f>'XS-XXL'!L28*2.54</f>
        <v>46.355</v>
      </c>
      <c r="M28" s="149">
        <f>'XS-XXL'!M28*2.54</f>
        <v>46.99</v>
      </c>
      <c r="N28" s="149">
        <f>'XS-XXL'!N28*2.54</f>
        <v>47.625</v>
      </c>
      <c r="O28" s="145" t="s">
        <v>61</v>
      </c>
    </row>
    <row r="29" s="64" customFormat="1" ht="30" customHeight="1" spans="1:15">
      <c r="A29" s="123" t="s">
        <v>62</v>
      </c>
      <c r="B29" s="123"/>
      <c r="C29" s="123"/>
      <c r="D29" s="123"/>
      <c r="E29" s="123"/>
      <c r="F29" s="125" t="s">
        <v>63</v>
      </c>
      <c r="G29" s="114">
        <v>0.25</v>
      </c>
      <c r="H29" s="120"/>
      <c r="I29" s="149">
        <f>'XS-XXL'!I29*2.54</f>
        <v>45.72</v>
      </c>
      <c r="J29" s="149">
        <f>'XS-XXL'!J29*2.54</f>
        <v>46.355</v>
      </c>
      <c r="K29" s="149">
        <f>'XS-XXL'!K29*2.54</f>
        <v>46.99</v>
      </c>
      <c r="L29" s="149">
        <f>'XS-XXL'!L29*2.54</f>
        <v>47.625</v>
      </c>
      <c r="M29" s="149">
        <f>'XS-XXL'!M29*2.54</f>
        <v>48.26</v>
      </c>
      <c r="N29" s="149">
        <f>'XS-XXL'!N29*2.54</f>
        <v>48.895</v>
      </c>
      <c r="O29" s="145" t="s">
        <v>61</v>
      </c>
    </row>
    <row r="30" s="64" customFormat="1" ht="30" customHeight="1" spans="1:15">
      <c r="A30" s="126" t="s">
        <v>64</v>
      </c>
      <c r="B30" s="126"/>
      <c r="C30" s="126"/>
      <c r="D30" s="126"/>
      <c r="E30" s="126"/>
      <c r="F30" s="127" t="s">
        <v>65</v>
      </c>
      <c r="G30" s="114">
        <v>0.125</v>
      </c>
      <c r="H30" s="128">
        <f>SUM(I30-0.125)</f>
        <v>4.32</v>
      </c>
      <c r="I30" s="149">
        <f>'XS-XXL'!I30*2.54</f>
        <v>4.445</v>
      </c>
      <c r="J30" s="149">
        <f>'XS-XXL'!J30*2.54</f>
        <v>4.445</v>
      </c>
      <c r="K30" s="149">
        <f>'XS-XXL'!K30*2.54</f>
        <v>4.445</v>
      </c>
      <c r="L30" s="149">
        <f>'XS-XXL'!L30*2.54</f>
        <v>4.445</v>
      </c>
      <c r="M30" s="149">
        <f>'XS-XXL'!M30*2.54</f>
        <v>4.445</v>
      </c>
      <c r="N30" s="149">
        <f>'XS-XXL'!N30*2.54</f>
        <v>4.445</v>
      </c>
      <c r="O30" s="145"/>
    </row>
    <row r="31" s="64" customFormat="1" ht="30" customHeight="1" spans="1:15">
      <c r="A31" s="129" t="s">
        <v>66</v>
      </c>
      <c r="B31" s="129"/>
      <c r="C31" s="129"/>
      <c r="D31" s="129"/>
      <c r="E31" s="129"/>
      <c r="F31" s="127" t="s">
        <v>67</v>
      </c>
      <c r="G31" s="114">
        <v>0.25</v>
      </c>
      <c r="H31" s="120">
        <f>SUM(I31+0)</f>
        <v>28.575</v>
      </c>
      <c r="I31" s="149">
        <f>'XS-XXL'!I31*2.54</f>
        <v>28.575</v>
      </c>
      <c r="J31" s="149">
        <f>'XS-XXL'!J31*2.54</f>
        <v>28.575</v>
      </c>
      <c r="K31" s="149">
        <f>'XS-XXL'!K31*2.54</f>
        <v>29.845</v>
      </c>
      <c r="L31" s="149">
        <f>'XS-XXL'!L31*2.54</f>
        <v>29.845</v>
      </c>
      <c r="M31" s="149">
        <f>'XS-XXL'!M31*2.54</f>
        <v>31.115</v>
      </c>
      <c r="N31" s="149">
        <f>'XS-XXL'!N31*2.54</f>
        <v>31.115</v>
      </c>
      <c r="O31" s="145"/>
    </row>
    <row r="32" s="64" customFormat="1" ht="30" customHeight="1" spans="1:15">
      <c r="A32" s="113" t="s">
        <v>68</v>
      </c>
      <c r="B32" s="113"/>
      <c r="C32" s="113"/>
      <c r="D32" s="113"/>
      <c r="E32" s="113"/>
      <c r="F32" s="130" t="s">
        <v>69</v>
      </c>
      <c r="G32" s="114">
        <v>0</v>
      </c>
      <c r="H32" s="108"/>
      <c r="I32" s="149">
        <f>'XS-XXL'!I32*2.54</f>
        <v>0.3175</v>
      </c>
      <c r="J32" s="149">
        <f>'XS-XXL'!J32*2.54</f>
        <v>0.3175</v>
      </c>
      <c r="K32" s="149">
        <f>'XS-XXL'!K32*2.54</f>
        <v>0.3175</v>
      </c>
      <c r="L32" s="149">
        <f>'XS-XXL'!L32*2.54</f>
        <v>0.3175</v>
      </c>
      <c r="M32" s="149">
        <f>'XS-XXL'!M32*2.54</f>
        <v>0.3175</v>
      </c>
      <c r="N32" s="149">
        <f>'XS-XXL'!N32*2.54</f>
        <v>0.3175</v>
      </c>
      <c r="O32" s="145"/>
    </row>
    <row r="33" s="64" customFormat="1" customHeight="1" spans="1:15">
      <c r="A33" s="131"/>
      <c r="B33" s="132"/>
      <c r="C33" s="132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</row>
  </sheetData>
  <mergeCells count="38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5:E15"/>
    <mergeCell ref="A16:E16"/>
    <mergeCell ref="A17:E17"/>
    <mergeCell ref="A18:E18"/>
    <mergeCell ref="A21:E21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B33:C33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H2:O6"/>
    <mergeCell ref="A7:E8"/>
  </mergeCells>
  <pageMargins left="0.7" right="0.7" top="0.75" bottom="0.75" header="0.3" footer="0.3"/>
  <pageSetup paperSize="9" scale="56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view="pageBreakPreview" zoomScale="85" zoomScaleNormal="70" topLeftCell="A3" workbookViewId="0">
      <selection activeCell="D4" sqref="D4"/>
    </sheetView>
  </sheetViews>
  <sheetFormatPr defaultColWidth="8.8141592920354" defaultRowHeight="12.75"/>
  <cols>
    <col min="1" max="1" width="16.3628318584071" style="1" customWidth="1"/>
    <col min="2" max="2" width="37.6371681415929" style="1" customWidth="1"/>
    <col min="3" max="3" width="12.6371681415929" style="1" customWidth="1"/>
    <col min="4" max="4" width="52.2389380530973" style="1" customWidth="1"/>
    <col min="5" max="9" width="11.6371681415929" style="1" customWidth="1"/>
    <col min="10" max="10" width="21" style="1" customWidth="1"/>
    <col min="11" max="16384" width="8.8141592920354" style="1"/>
  </cols>
  <sheetData>
    <row r="1" s="1" customFormat="1" ht="23.25" spans="1:9">
      <c r="A1" s="2"/>
      <c r="B1" s="3"/>
      <c r="C1" s="3"/>
      <c r="D1" s="3"/>
      <c r="E1" s="3"/>
      <c r="F1" s="3"/>
      <c r="G1" s="3"/>
      <c r="H1" s="3"/>
      <c r="I1" s="3"/>
    </row>
    <row r="2" s="1" customFormat="1" ht="15.75" spans="1:10">
      <c r="A2" s="4" t="s">
        <v>1</v>
      </c>
      <c r="B2" s="5" t="s">
        <v>70</v>
      </c>
      <c r="C2" s="4" t="s">
        <v>9</v>
      </c>
      <c r="D2" s="4"/>
      <c r="E2" s="6" t="s">
        <v>71</v>
      </c>
      <c r="F2" s="6"/>
      <c r="G2" s="7"/>
      <c r="H2" s="8"/>
      <c r="I2" s="9"/>
      <c r="J2" s="41"/>
    </row>
    <row r="3" s="1" customFormat="1" ht="15.75" spans="1:10">
      <c r="A3" s="4" t="s">
        <v>8</v>
      </c>
      <c r="B3" s="5" t="str">
        <f>'[1]Style Summary Cover Page'!B4</f>
        <v>FALL 24</v>
      </c>
      <c r="C3" s="4" t="s">
        <v>11</v>
      </c>
      <c r="D3" s="4"/>
      <c r="E3" s="6" t="s">
        <v>12</v>
      </c>
      <c r="F3" s="6"/>
      <c r="G3" s="9"/>
      <c r="H3" s="9"/>
      <c r="I3" s="9"/>
      <c r="J3" s="41"/>
    </row>
    <row r="4" s="1" customFormat="1" ht="15.75" spans="1:10">
      <c r="A4" s="4" t="s">
        <v>10</v>
      </c>
      <c r="B4" s="5" t="str">
        <f>'[1]Style Summary Cover Page'!B5</f>
        <v>FALL 24</v>
      </c>
      <c r="C4" s="4" t="s">
        <v>15</v>
      </c>
      <c r="D4" s="4"/>
      <c r="E4" s="6" t="s">
        <v>72</v>
      </c>
      <c r="F4" s="6"/>
      <c r="G4" s="9"/>
      <c r="H4" s="9"/>
      <c r="I4" s="9"/>
      <c r="J4" s="41"/>
    </row>
    <row r="5" s="1" customFormat="1" spans="1:10">
      <c r="A5" s="10" t="s">
        <v>73</v>
      </c>
      <c r="B5" s="11"/>
      <c r="C5" s="12"/>
      <c r="D5" s="13"/>
      <c r="E5" s="13" t="s">
        <v>18</v>
      </c>
      <c r="F5" s="14" t="s">
        <v>74</v>
      </c>
      <c r="G5" s="15" t="s">
        <v>72</v>
      </c>
      <c r="H5" s="13" t="s">
        <v>75</v>
      </c>
      <c r="I5" s="42" t="s">
        <v>76</v>
      </c>
      <c r="J5" s="43" t="s">
        <v>26</v>
      </c>
    </row>
    <row r="6" s="1" customFormat="1" ht="13.25" customHeight="1" spans="1:10">
      <c r="A6" s="16"/>
      <c r="B6" s="17"/>
      <c r="C6" s="18"/>
      <c r="D6" s="13"/>
      <c r="E6" s="13"/>
      <c r="F6" s="19"/>
      <c r="G6" s="15"/>
      <c r="H6" s="13"/>
      <c r="I6" s="42"/>
      <c r="J6" s="44"/>
    </row>
    <row r="7" s="1" customFormat="1" spans="1:10">
      <c r="A7" s="20"/>
      <c r="B7" s="21"/>
      <c r="C7" s="22"/>
      <c r="D7" s="13"/>
      <c r="E7" s="13"/>
      <c r="F7" s="23"/>
      <c r="G7" s="15"/>
      <c r="H7" s="13"/>
      <c r="I7" s="42"/>
      <c r="J7" s="45"/>
    </row>
    <row r="8" s="1" customFormat="1" ht="25" customHeight="1" spans="1:10">
      <c r="A8" s="24" t="s">
        <v>77</v>
      </c>
      <c r="B8" s="24"/>
      <c r="C8" s="25"/>
      <c r="D8" s="26" t="s">
        <v>28</v>
      </c>
      <c r="E8" s="27">
        <v>0.25</v>
      </c>
      <c r="F8" s="49">
        <f>G8-0.25</f>
        <v>49.75</v>
      </c>
      <c r="G8" s="50">
        <v>50</v>
      </c>
      <c r="H8" s="51">
        <f>SUM(G8+0.25)</f>
        <v>50.25</v>
      </c>
      <c r="I8" s="60">
        <f>SUM(H8+0.25)</f>
        <v>50.5</v>
      </c>
      <c r="J8" s="46"/>
    </row>
    <row r="9" s="1" customFormat="1" ht="25" customHeight="1" spans="1:10">
      <c r="A9" s="24" t="s">
        <v>78</v>
      </c>
      <c r="B9" s="24"/>
      <c r="C9" s="25"/>
      <c r="D9" s="29" t="s">
        <v>30</v>
      </c>
      <c r="E9" s="27">
        <v>0.25</v>
      </c>
      <c r="F9" s="50">
        <f t="shared" ref="F9:F12" si="0">G9</f>
        <v>50</v>
      </c>
      <c r="G9" s="50">
        <v>50</v>
      </c>
      <c r="H9" s="51">
        <f t="shared" ref="H9:H11" si="1">G9</f>
        <v>50</v>
      </c>
      <c r="I9" s="60">
        <f t="shared" ref="I9:I11" si="2">H9</f>
        <v>50</v>
      </c>
      <c r="J9" s="47"/>
    </row>
    <row r="10" s="1" customFormat="1" ht="25" customHeight="1" spans="1:10">
      <c r="A10" s="24" t="s">
        <v>79</v>
      </c>
      <c r="B10" s="24"/>
      <c r="C10" s="24"/>
      <c r="D10" s="29" t="s">
        <v>32</v>
      </c>
      <c r="E10" s="27">
        <v>0.25</v>
      </c>
      <c r="F10" s="50">
        <f t="shared" si="0"/>
        <v>51</v>
      </c>
      <c r="G10" s="50">
        <v>51</v>
      </c>
      <c r="H10" s="51">
        <f t="shared" si="1"/>
        <v>51</v>
      </c>
      <c r="I10" s="60">
        <f t="shared" si="2"/>
        <v>51</v>
      </c>
      <c r="J10" s="47"/>
    </row>
    <row r="11" s="1" customFormat="1" ht="25" customHeight="1" spans="1:10">
      <c r="A11" s="30" t="s">
        <v>80</v>
      </c>
      <c r="B11" s="30"/>
      <c r="C11" s="30"/>
      <c r="D11" s="29" t="s">
        <v>34</v>
      </c>
      <c r="E11" s="27">
        <v>0.25</v>
      </c>
      <c r="F11" s="50">
        <f t="shared" si="0"/>
        <v>39.25</v>
      </c>
      <c r="G11" s="50">
        <v>39.25</v>
      </c>
      <c r="H11" s="51">
        <f t="shared" si="1"/>
        <v>39.25</v>
      </c>
      <c r="I11" s="60">
        <f t="shared" si="2"/>
        <v>39.25</v>
      </c>
      <c r="J11" s="47"/>
    </row>
    <row r="12" s="1" customFormat="1" ht="25" customHeight="1" spans="1:10">
      <c r="A12" s="30" t="s">
        <v>81</v>
      </c>
      <c r="B12" s="30"/>
      <c r="C12" s="30"/>
      <c r="D12" s="31" t="s">
        <v>36</v>
      </c>
      <c r="E12" s="27">
        <v>0.25</v>
      </c>
      <c r="F12" s="52">
        <f t="shared" si="0"/>
        <v>0.5</v>
      </c>
      <c r="G12" s="50">
        <v>0.5</v>
      </c>
      <c r="H12" s="51">
        <f>SUM(G12)</f>
        <v>0.5</v>
      </c>
      <c r="I12" s="60">
        <f>SUM(H12)</f>
        <v>0.5</v>
      </c>
      <c r="J12" s="46" t="s">
        <v>82</v>
      </c>
    </row>
    <row r="13" s="1" customFormat="1" ht="25" customHeight="1" spans="1:10">
      <c r="A13" s="30" t="s">
        <v>83</v>
      </c>
      <c r="B13" s="30"/>
      <c r="C13" s="30"/>
      <c r="D13" s="32" t="s">
        <v>84</v>
      </c>
      <c r="E13" s="27">
        <v>0.25</v>
      </c>
      <c r="F13" s="53">
        <f>G13-0.25</f>
        <v>7.25</v>
      </c>
      <c r="G13" s="53">
        <v>7.5</v>
      </c>
      <c r="H13" s="54">
        <f>G13+0.25</f>
        <v>7.75</v>
      </c>
      <c r="I13" s="61">
        <f>H13+0.25</f>
        <v>8</v>
      </c>
      <c r="J13" s="46" t="s">
        <v>82</v>
      </c>
    </row>
    <row r="14" s="1" customFormat="1" ht="25" customHeight="1" spans="1:10">
      <c r="A14" s="30" t="s">
        <v>85</v>
      </c>
      <c r="B14" s="30"/>
      <c r="C14" s="30"/>
      <c r="D14" s="32" t="s">
        <v>47</v>
      </c>
      <c r="E14" s="27">
        <v>0.25</v>
      </c>
      <c r="F14" s="53">
        <f>G14-0.375</f>
        <v>5</v>
      </c>
      <c r="G14" s="55">
        <v>5.375</v>
      </c>
      <c r="H14" s="54">
        <f>G14+0.375</f>
        <v>5.75</v>
      </c>
      <c r="I14" s="54">
        <f>H14+0.375</f>
        <v>6.125</v>
      </c>
      <c r="J14" s="46" t="s">
        <v>82</v>
      </c>
    </row>
    <row r="15" s="1" customFormat="1" ht="25" customHeight="1" spans="1:10">
      <c r="A15" s="30" t="s">
        <v>48</v>
      </c>
      <c r="B15" s="30"/>
      <c r="C15" s="30"/>
      <c r="D15" s="32" t="s">
        <v>49</v>
      </c>
      <c r="E15" s="27">
        <v>0.25</v>
      </c>
      <c r="F15" s="53">
        <f>G15-1.25</f>
        <v>18.5</v>
      </c>
      <c r="G15" s="55">
        <v>19.75</v>
      </c>
      <c r="H15" s="54">
        <f>G15+1.25</f>
        <v>21</v>
      </c>
      <c r="I15" s="54">
        <f>H15+1.25</f>
        <v>22.25</v>
      </c>
      <c r="J15" s="46" t="s">
        <v>82</v>
      </c>
    </row>
    <row r="16" s="1" customFormat="1" ht="25" customHeight="1" spans="1:10">
      <c r="A16" s="33" t="s">
        <v>86</v>
      </c>
      <c r="B16" s="33"/>
      <c r="C16" s="33"/>
      <c r="D16" s="34" t="s">
        <v>51</v>
      </c>
      <c r="E16" s="27">
        <v>0.25</v>
      </c>
      <c r="F16" s="52">
        <f t="shared" ref="F16:F20" si="3">G16-2</f>
        <v>40.125</v>
      </c>
      <c r="G16" s="56">
        <v>42.125</v>
      </c>
      <c r="H16" s="57">
        <f t="shared" ref="H16:H20" si="4">SUM(G16+2.5)</f>
        <v>44.625</v>
      </c>
      <c r="I16" s="62">
        <f t="shared" ref="I16:I20" si="5">SUM(H16+2.5)</f>
        <v>47.125</v>
      </c>
      <c r="J16" s="46" t="s">
        <v>82</v>
      </c>
    </row>
    <row r="17" s="1" customFormat="1" ht="25" customHeight="1" spans="1:10">
      <c r="A17" s="30" t="s">
        <v>87</v>
      </c>
      <c r="B17" s="30"/>
      <c r="C17" s="30"/>
      <c r="D17" s="35" t="s">
        <v>88</v>
      </c>
      <c r="E17" s="27">
        <v>0.25</v>
      </c>
      <c r="F17" s="52">
        <f t="shared" si="3"/>
        <v>42</v>
      </c>
      <c r="G17" s="56">
        <v>44</v>
      </c>
      <c r="H17" s="57">
        <f t="shared" si="4"/>
        <v>46.5</v>
      </c>
      <c r="I17" s="62">
        <f t="shared" si="5"/>
        <v>49</v>
      </c>
      <c r="J17" s="46" t="s">
        <v>82</v>
      </c>
    </row>
    <row r="18" s="1" customFormat="1" ht="25" customHeight="1" spans="1:10">
      <c r="A18" s="30" t="s">
        <v>89</v>
      </c>
      <c r="B18" s="30"/>
      <c r="C18" s="30"/>
      <c r="D18" s="35" t="s">
        <v>90</v>
      </c>
      <c r="E18" s="27">
        <v>0.25</v>
      </c>
      <c r="F18" s="52">
        <f t="shared" si="3"/>
        <v>48</v>
      </c>
      <c r="G18" s="56">
        <v>50</v>
      </c>
      <c r="H18" s="57">
        <f t="shared" si="4"/>
        <v>52.5</v>
      </c>
      <c r="I18" s="62">
        <f t="shared" si="5"/>
        <v>55</v>
      </c>
      <c r="J18" s="46" t="s">
        <v>82</v>
      </c>
    </row>
    <row r="19" s="1" customFormat="1" ht="25" customHeight="1" spans="1:10">
      <c r="A19" s="33" t="s">
        <v>91</v>
      </c>
      <c r="B19" s="33"/>
      <c r="C19" s="33"/>
      <c r="D19" s="35" t="s">
        <v>57</v>
      </c>
      <c r="E19" s="27">
        <v>0.5</v>
      </c>
      <c r="F19" s="56">
        <v>90</v>
      </c>
      <c r="G19" s="56">
        <v>90</v>
      </c>
      <c r="H19" s="56">
        <v>90</v>
      </c>
      <c r="I19" s="56">
        <v>90</v>
      </c>
      <c r="J19" s="47"/>
    </row>
    <row r="20" s="1" customFormat="1" ht="25" customHeight="1" spans="1:10">
      <c r="A20" s="33" t="s">
        <v>92</v>
      </c>
      <c r="B20" s="33"/>
      <c r="C20" s="33"/>
      <c r="D20" s="35" t="s">
        <v>58</v>
      </c>
      <c r="E20" s="27">
        <v>0.5</v>
      </c>
      <c r="F20" s="56">
        <v>89</v>
      </c>
      <c r="G20" s="56">
        <v>89</v>
      </c>
      <c r="H20" s="56">
        <v>89</v>
      </c>
      <c r="I20" s="56">
        <v>89</v>
      </c>
      <c r="J20" s="47"/>
    </row>
    <row r="21" s="1" customFormat="1" ht="25" customHeight="1" spans="1:10">
      <c r="A21" s="36" t="s">
        <v>93</v>
      </c>
      <c r="B21" s="36"/>
      <c r="C21" s="36"/>
      <c r="D21" s="37" t="s">
        <v>60</v>
      </c>
      <c r="E21" s="38">
        <v>0.25</v>
      </c>
      <c r="F21" s="58">
        <f>G21-0.375</f>
        <v>19.875</v>
      </c>
      <c r="G21" s="50">
        <v>20.25</v>
      </c>
      <c r="H21" s="51">
        <f>SUM(G21+0.375)</f>
        <v>20.625</v>
      </c>
      <c r="I21" s="60">
        <f>SUM(H21+0.375)</f>
        <v>21</v>
      </c>
      <c r="J21" s="46" t="s">
        <v>82</v>
      </c>
    </row>
    <row r="22" s="1" customFormat="1" ht="25" customHeight="1" spans="1:10">
      <c r="A22" s="36" t="s">
        <v>94</v>
      </c>
      <c r="B22" s="36"/>
      <c r="C22" s="36"/>
      <c r="D22" s="39" t="s">
        <v>63</v>
      </c>
      <c r="E22" s="38">
        <v>0.25</v>
      </c>
      <c r="F22" s="58">
        <f>G22-0.375</f>
        <v>21.125</v>
      </c>
      <c r="G22" s="50">
        <v>21.5</v>
      </c>
      <c r="H22" s="51">
        <f>SUM(G22+0.375)</f>
        <v>21.875</v>
      </c>
      <c r="I22" s="60">
        <f>SUM(H22+0.375)</f>
        <v>22.25</v>
      </c>
      <c r="J22" s="46" t="s">
        <v>82</v>
      </c>
    </row>
    <row r="23" s="1" customFormat="1" ht="25" customHeight="1" spans="1:10">
      <c r="A23" s="36" t="s">
        <v>64</v>
      </c>
      <c r="B23" s="36"/>
      <c r="C23" s="36"/>
      <c r="D23" s="40" t="s">
        <v>65</v>
      </c>
      <c r="E23" s="27">
        <v>0.125</v>
      </c>
      <c r="F23" s="49">
        <f>G23</f>
        <v>1.75</v>
      </c>
      <c r="G23" s="50">
        <v>1.75</v>
      </c>
      <c r="H23" s="51">
        <f>SUM(G23)</f>
        <v>1.75</v>
      </c>
      <c r="I23" s="60">
        <f>SUM(H23)</f>
        <v>1.75</v>
      </c>
      <c r="J23" s="46"/>
    </row>
    <row r="24" s="1" customFormat="1" ht="25" customHeight="1" spans="1:10">
      <c r="A24" s="36" t="s">
        <v>95</v>
      </c>
      <c r="B24" s="36"/>
      <c r="C24" s="36"/>
      <c r="D24" s="40" t="s">
        <v>67</v>
      </c>
      <c r="E24" s="38">
        <v>0.25</v>
      </c>
      <c r="F24" s="58">
        <v>12.25</v>
      </c>
      <c r="G24" s="50">
        <v>12.25</v>
      </c>
      <c r="H24" s="59">
        <f>SUM(G24+0.5)</f>
        <v>12.75</v>
      </c>
      <c r="I24" s="63">
        <f>SUM(H24+0)</f>
        <v>12.75</v>
      </c>
      <c r="J24" s="46"/>
    </row>
    <row r="25" s="1" customFormat="1" spans="9:9">
      <c r="I25" s="48"/>
    </row>
  </sheetData>
  <mergeCells count="28">
    <mergeCell ref="A1:I1"/>
    <mergeCell ref="E2:G2"/>
    <mergeCell ref="E3:G3"/>
    <mergeCell ref="E4:G4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D5:D7"/>
    <mergeCell ref="E5:E7"/>
    <mergeCell ref="F5:F7"/>
    <mergeCell ref="G5:G7"/>
    <mergeCell ref="H5:H7"/>
    <mergeCell ref="I5:I7"/>
    <mergeCell ref="J5:J7"/>
    <mergeCell ref="H2:I4"/>
    <mergeCell ref="A5:C7"/>
  </mergeCells>
  <pageMargins left="0.7" right="0.7" top="0.75" bottom="0.75" header="0.3" footer="0.3"/>
  <pageSetup paperSize="9" scale="67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tabSelected="1" view="pageBreakPreview" zoomScale="85" zoomScaleNormal="70" topLeftCell="A3" workbookViewId="0">
      <selection activeCell="H29" sqref="H29"/>
    </sheetView>
  </sheetViews>
  <sheetFormatPr defaultColWidth="8.8141592920354" defaultRowHeight="12.75"/>
  <cols>
    <col min="1" max="1" width="16.3628318584071" style="1" customWidth="1"/>
    <col min="2" max="2" width="37.6371681415929" style="1" customWidth="1"/>
    <col min="3" max="3" width="12.6371681415929" style="1" customWidth="1"/>
    <col min="4" max="4" width="52.2389380530973" style="1" customWidth="1"/>
    <col min="5" max="9" width="11.6371681415929" style="1" customWidth="1"/>
    <col min="10" max="10" width="21" style="1" customWidth="1"/>
    <col min="11" max="16384" width="8.8141592920354" style="1"/>
  </cols>
  <sheetData>
    <row r="1" s="1" customFormat="1" ht="23.25" spans="1:9">
      <c r="A1" s="2"/>
      <c r="B1" s="3"/>
      <c r="C1" s="3"/>
      <c r="D1" s="3"/>
      <c r="E1" s="3"/>
      <c r="F1" s="3"/>
      <c r="G1" s="3"/>
      <c r="H1" s="3"/>
      <c r="I1" s="3"/>
    </row>
    <row r="2" s="1" customFormat="1" ht="15.75" spans="1:10">
      <c r="A2" s="4" t="s">
        <v>1</v>
      </c>
      <c r="B2" s="5" t="s">
        <v>70</v>
      </c>
      <c r="C2" s="4" t="s">
        <v>9</v>
      </c>
      <c r="D2" s="4"/>
      <c r="E2" s="6" t="s">
        <v>71</v>
      </c>
      <c r="F2" s="6"/>
      <c r="G2" s="7"/>
      <c r="H2" s="8"/>
      <c r="I2" s="9"/>
      <c r="J2" s="41"/>
    </row>
    <row r="3" s="1" customFormat="1" ht="15.75" spans="1:10">
      <c r="A3" s="4" t="s">
        <v>8</v>
      </c>
      <c r="B3" s="5" t="str">
        <f>'[1]Style Summary Cover Page'!B4</f>
        <v>FALL 24</v>
      </c>
      <c r="C3" s="4" t="s">
        <v>11</v>
      </c>
      <c r="D3" s="4"/>
      <c r="E3" s="6" t="s">
        <v>12</v>
      </c>
      <c r="F3" s="6"/>
      <c r="G3" s="9"/>
      <c r="H3" s="9"/>
      <c r="I3" s="9"/>
      <c r="J3" s="41"/>
    </row>
    <row r="4" s="1" customFormat="1" ht="15.75" spans="1:10">
      <c r="A4" s="4" t="s">
        <v>10</v>
      </c>
      <c r="B4" s="5" t="str">
        <f>'[1]Style Summary Cover Page'!B5</f>
        <v>FALL 24</v>
      </c>
      <c r="C4" s="4" t="s">
        <v>15</v>
      </c>
      <c r="D4" s="4"/>
      <c r="E4" s="6" t="s">
        <v>72</v>
      </c>
      <c r="F4" s="6"/>
      <c r="G4" s="9"/>
      <c r="H4" s="9"/>
      <c r="I4" s="9"/>
      <c r="J4" s="41"/>
    </row>
    <row r="5" s="1" customFormat="1" spans="1:10">
      <c r="A5" s="10" t="s">
        <v>73</v>
      </c>
      <c r="B5" s="11"/>
      <c r="C5" s="12"/>
      <c r="D5" s="13"/>
      <c r="E5" s="13" t="s">
        <v>18</v>
      </c>
      <c r="F5" s="14" t="s">
        <v>74</v>
      </c>
      <c r="G5" s="15" t="s">
        <v>72</v>
      </c>
      <c r="H5" s="13" t="s">
        <v>75</v>
      </c>
      <c r="I5" s="42" t="s">
        <v>76</v>
      </c>
      <c r="J5" s="43" t="s">
        <v>26</v>
      </c>
    </row>
    <row r="6" s="1" customFormat="1" ht="13.25" customHeight="1" spans="1:10">
      <c r="A6" s="16"/>
      <c r="B6" s="17"/>
      <c r="C6" s="18"/>
      <c r="D6" s="13"/>
      <c r="E6" s="13"/>
      <c r="F6" s="19"/>
      <c r="G6" s="15"/>
      <c r="H6" s="13"/>
      <c r="I6" s="42"/>
      <c r="J6" s="44"/>
    </row>
    <row r="7" s="1" customFormat="1" spans="1:10">
      <c r="A7" s="20"/>
      <c r="B7" s="21"/>
      <c r="C7" s="22"/>
      <c r="D7" s="13"/>
      <c r="E7" s="13"/>
      <c r="F7" s="23"/>
      <c r="G7" s="15"/>
      <c r="H7" s="13"/>
      <c r="I7" s="42"/>
      <c r="J7" s="45"/>
    </row>
    <row r="8" s="1" customFormat="1" ht="25" customHeight="1" spans="1:10">
      <c r="A8" s="24" t="s">
        <v>77</v>
      </c>
      <c r="B8" s="24"/>
      <c r="C8" s="25"/>
      <c r="D8" s="26" t="s">
        <v>28</v>
      </c>
      <c r="E8" s="27">
        <v>0.25</v>
      </c>
      <c r="F8" s="28">
        <f>'1X-3X'!F8*2.54</f>
        <v>126.365</v>
      </c>
      <c r="G8" s="28">
        <f>'1X-3X'!G8*2.54</f>
        <v>127</v>
      </c>
      <c r="H8" s="28">
        <f>'1X-3X'!H8*2.54</f>
        <v>127.635</v>
      </c>
      <c r="I8" s="28">
        <f>'1X-3X'!I8*2.54</f>
        <v>128.27</v>
      </c>
      <c r="J8" s="46"/>
    </row>
    <row r="9" s="1" customFormat="1" ht="25" customHeight="1" spans="1:10">
      <c r="A9" s="24" t="s">
        <v>78</v>
      </c>
      <c r="B9" s="24"/>
      <c r="C9" s="25"/>
      <c r="D9" s="29" t="s">
        <v>30</v>
      </c>
      <c r="E9" s="27">
        <v>0.25</v>
      </c>
      <c r="F9" s="28">
        <f>'1X-3X'!F9*2.54</f>
        <v>127</v>
      </c>
      <c r="G9" s="28">
        <f>'1X-3X'!G9*2.54</f>
        <v>127</v>
      </c>
      <c r="H9" s="28">
        <f>'1X-3X'!H9*2.54</f>
        <v>127</v>
      </c>
      <c r="I9" s="28">
        <f>'1X-3X'!I9*2.54</f>
        <v>127</v>
      </c>
      <c r="J9" s="47"/>
    </row>
    <row r="10" s="1" customFormat="1" ht="25" customHeight="1" spans="1:10">
      <c r="A10" s="24" t="s">
        <v>79</v>
      </c>
      <c r="B10" s="24"/>
      <c r="C10" s="24"/>
      <c r="D10" s="29" t="s">
        <v>32</v>
      </c>
      <c r="E10" s="27">
        <v>0.25</v>
      </c>
      <c r="F10" s="28">
        <f>'1X-3X'!F10*2.54</f>
        <v>129.54</v>
      </c>
      <c r="G10" s="28">
        <f>'1X-3X'!G10*2.54</f>
        <v>129.54</v>
      </c>
      <c r="H10" s="28">
        <f>'1X-3X'!H10*2.54</f>
        <v>129.54</v>
      </c>
      <c r="I10" s="28">
        <f>'1X-3X'!I10*2.54</f>
        <v>129.54</v>
      </c>
      <c r="J10" s="47"/>
    </row>
    <row r="11" s="1" customFormat="1" ht="25" customHeight="1" spans="1:10">
      <c r="A11" s="30" t="s">
        <v>80</v>
      </c>
      <c r="B11" s="30"/>
      <c r="C11" s="30"/>
      <c r="D11" s="29" t="s">
        <v>34</v>
      </c>
      <c r="E11" s="27">
        <v>0.25</v>
      </c>
      <c r="F11" s="28">
        <f>'1X-3X'!F11*2.54</f>
        <v>99.695</v>
      </c>
      <c r="G11" s="28">
        <f>'1X-3X'!G11*2.54</f>
        <v>99.695</v>
      </c>
      <c r="H11" s="28">
        <f>'1X-3X'!H11*2.54</f>
        <v>99.695</v>
      </c>
      <c r="I11" s="28">
        <f>'1X-3X'!I11*2.54</f>
        <v>99.695</v>
      </c>
      <c r="J11" s="47"/>
    </row>
    <row r="12" s="1" customFormat="1" ht="25" customHeight="1" spans="1:10">
      <c r="A12" s="30" t="s">
        <v>81</v>
      </c>
      <c r="B12" s="30"/>
      <c r="C12" s="30"/>
      <c r="D12" s="31" t="s">
        <v>36</v>
      </c>
      <c r="E12" s="27">
        <v>0.25</v>
      </c>
      <c r="F12" s="28">
        <f>'1X-3X'!F12*2.54</f>
        <v>1.27</v>
      </c>
      <c r="G12" s="28">
        <f>'1X-3X'!G12*2.54</f>
        <v>1.27</v>
      </c>
      <c r="H12" s="28">
        <f>'1X-3X'!H12*2.54</f>
        <v>1.27</v>
      </c>
      <c r="I12" s="28">
        <f>'1X-3X'!I12*2.54</f>
        <v>1.27</v>
      </c>
      <c r="J12" s="46" t="s">
        <v>82</v>
      </c>
    </row>
    <row r="13" s="1" customFormat="1" ht="25" customHeight="1" spans="1:10">
      <c r="A13" s="30" t="s">
        <v>83</v>
      </c>
      <c r="B13" s="30"/>
      <c r="C13" s="30"/>
      <c r="D13" s="32" t="s">
        <v>84</v>
      </c>
      <c r="E13" s="27">
        <v>0.25</v>
      </c>
      <c r="F13" s="28">
        <f>'1X-3X'!F13*2.54</f>
        <v>18.415</v>
      </c>
      <c r="G13" s="28">
        <f>'1X-3X'!G13*2.54</f>
        <v>19.05</v>
      </c>
      <c r="H13" s="28">
        <f>'1X-3X'!H13*2.54</f>
        <v>19.685</v>
      </c>
      <c r="I13" s="28">
        <f>'1X-3X'!I13*2.54</f>
        <v>20.32</v>
      </c>
      <c r="J13" s="46" t="s">
        <v>82</v>
      </c>
    </row>
    <row r="14" s="1" customFormat="1" ht="25" customHeight="1" spans="1:10">
      <c r="A14" s="30" t="s">
        <v>85</v>
      </c>
      <c r="B14" s="30"/>
      <c r="C14" s="30"/>
      <c r="D14" s="32" t="s">
        <v>47</v>
      </c>
      <c r="E14" s="27">
        <v>0.25</v>
      </c>
      <c r="F14" s="28">
        <f>'1X-3X'!F14*2.54</f>
        <v>12.7</v>
      </c>
      <c r="G14" s="28">
        <f>'1X-3X'!G14*2.54</f>
        <v>13.6525</v>
      </c>
      <c r="H14" s="28">
        <f>'1X-3X'!H14*2.54</f>
        <v>14.605</v>
      </c>
      <c r="I14" s="28">
        <f>'1X-3X'!I14*2.54</f>
        <v>15.5575</v>
      </c>
      <c r="J14" s="46" t="s">
        <v>82</v>
      </c>
    </row>
    <row r="15" s="1" customFormat="1" ht="25" customHeight="1" spans="1:10">
      <c r="A15" s="30" t="s">
        <v>48</v>
      </c>
      <c r="B15" s="30"/>
      <c r="C15" s="30"/>
      <c r="D15" s="32" t="s">
        <v>49</v>
      </c>
      <c r="E15" s="27">
        <v>0.25</v>
      </c>
      <c r="F15" s="28">
        <f>'1X-3X'!F15*2.54</f>
        <v>46.99</v>
      </c>
      <c r="G15" s="28">
        <f>'1X-3X'!G15*2.54</f>
        <v>50.165</v>
      </c>
      <c r="H15" s="28">
        <f>'1X-3X'!H15*2.54</f>
        <v>53.34</v>
      </c>
      <c r="I15" s="28">
        <f>'1X-3X'!I15*2.54</f>
        <v>56.515</v>
      </c>
      <c r="J15" s="46" t="s">
        <v>82</v>
      </c>
    </row>
    <row r="16" s="1" customFormat="1" ht="25" customHeight="1" spans="1:10">
      <c r="A16" s="33" t="s">
        <v>86</v>
      </c>
      <c r="B16" s="33"/>
      <c r="C16" s="33"/>
      <c r="D16" s="34" t="s">
        <v>51</v>
      </c>
      <c r="E16" s="27">
        <v>0.25</v>
      </c>
      <c r="F16" s="28">
        <f>'1X-3X'!F16*2.54</f>
        <v>101.9175</v>
      </c>
      <c r="G16" s="28">
        <f>'1X-3X'!G16*2.54</f>
        <v>106.9975</v>
      </c>
      <c r="H16" s="28">
        <f>'1X-3X'!H16*2.54</f>
        <v>113.3475</v>
      </c>
      <c r="I16" s="28">
        <f>'1X-3X'!I16*2.54</f>
        <v>119.6975</v>
      </c>
      <c r="J16" s="46" t="s">
        <v>82</v>
      </c>
    </row>
    <row r="17" s="1" customFormat="1" ht="25" customHeight="1" spans="1:10">
      <c r="A17" s="30" t="s">
        <v>87</v>
      </c>
      <c r="B17" s="30"/>
      <c r="C17" s="30"/>
      <c r="D17" s="35" t="s">
        <v>88</v>
      </c>
      <c r="E17" s="27">
        <v>0.25</v>
      </c>
      <c r="F17" s="28">
        <f>'1X-3X'!F17*2.54</f>
        <v>106.68</v>
      </c>
      <c r="G17" s="28">
        <f>'1X-3X'!G17*2.54</f>
        <v>111.76</v>
      </c>
      <c r="H17" s="28">
        <f>'1X-3X'!H17*2.54</f>
        <v>118.11</v>
      </c>
      <c r="I17" s="28">
        <f>'1X-3X'!I17*2.54</f>
        <v>124.46</v>
      </c>
      <c r="J17" s="46" t="s">
        <v>82</v>
      </c>
    </row>
    <row r="18" s="1" customFormat="1" ht="25" customHeight="1" spans="1:10">
      <c r="A18" s="30" t="s">
        <v>89</v>
      </c>
      <c r="B18" s="30"/>
      <c r="C18" s="30"/>
      <c r="D18" s="35" t="s">
        <v>90</v>
      </c>
      <c r="E18" s="27">
        <v>0.25</v>
      </c>
      <c r="F18" s="28">
        <f>'1X-3X'!F18*2.54</f>
        <v>121.92</v>
      </c>
      <c r="G18" s="28">
        <f>'1X-3X'!G18*2.54</f>
        <v>127</v>
      </c>
      <c r="H18" s="28">
        <f>'1X-3X'!H18*2.54</f>
        <v>133.35</v>
      </c>
      <c r="I18" s="28">
        <f>'1X-3X'!I18*2.54</f>
        <v>139.7</v>
      </c>
      <c r="J18" s="46" t="s">
        <v>82</v>
      </c>
    </row>
    <row r="19" s="1" customFormat="1" ht="25" customHeight="1" spans="1:10">
      <c r="A19" s="33" t="s">
        <v>91</v>
      </c>
      <c r="B19" s="33"/>
      <c r="C19" s="33"/>
      <c r="D19" s="35" t="s">
        <v>57</v>
      </c>
      <c r="E19" s="27">
        <v>0.5</v>
      </c>
      <c r="F19" s="28">
        <f>'1X-3X'!F19*2.54</f>
        <v>228.6</v>
      </c>
      <c r="G19" s="28">
        <f>'1X-3X'!G19*2.54</f>
        <v>228.6</v>
      </c>
      <c r="H19" s="28">
        <f>'1X-3X'!H19*2.54</f>
        <v>228.6</v>
      </c>
      <c r="I19" s="28">
        <f>'1X-3X'!I19*2.54</f>
        <v>228.6</v>
      </c>
      <c r="J19" s="47"/>
    </row>
    <row r="20" s="1" customFormat="1" ht="25" customHeight="1" spans="1:10">
      <c r="A20" s="33" t="s">
        <v>92</v>
      </c>
      <c r="B20" s="33"/>
      <c r="C20" s="33"/>
      <c r="D20" s="35" t="s">
        <v>58</v>
      </c>
      <c r="E20" s="27">
        <v>0.5</v>
      </c>
      <c r="F20" s="28">
        <f>'1X-3X'!F20*2.54</f>
        <v>226.06</v>
      </c>
      <c r="G20" s="28">
        <f>'1X-3X'!G20*2.54</f>
        <v>226.06</v>
      </c>
      <c r="H20" s="28">
        <f>'1X-3X'!H20*2.54</f>
        <v>226.06</v>
      </c>
      <c r="I20" s="28">
        <f>'1X-3X'!I20*2.54</f>
        <v>226.06</v>
      </c>
      <c r="J20" s="47"/>
    </row>
    <row r="21" s="1" customFormat="1" ht="25" customHeight="1" spans="1:10">
      <c r="A21" s="36" t="s">
        <v>93</v>
      </c>
      <c r="B21" s="36"/>
      <c r="C21" s="36"/>
      <c r="D21" s="37" t="s">
        <v>60</v>
      </c>
      <c r="E21" s="38">
        <v>0.25</v>
      </c>
      <c r="F21" s="28">
        <f>'1X-3X'!F21*2.54</f>
        <v>50.4825</v>
      </c>
      <c r="G21" s="28">
        <f>'1X-3X'!G21*2.54</f>
        <v>51.435</v>
      </c>
      <c r="H21" s="28">
        <f>'1X-3X'!H21*2.54</f>
        <v>52.3875</v>
      </c>
      <c r="I21" s="28">
        <f>'1X-3X'!I21*2.54</f>
        <v>53.34</v>
      </c>
      <c r="J21" s="46" t="s">
        <v>82</v>
      </c>
    </row>
    <row r="22" s="1" customFormat="1" ht="25" customHeight="1" spans="1:10">
      <c r="A22" s="36" t="s">
        <v>94</v>
      </c>
      <c r="B22" s="36"/>
      <c r="C22" s="36"/>
      <c r="D22" s="39" t="s">
        <v>63</v>
      </c>
      <c r="E22" s="38">
        <v>0.25</v>
      </c>
      <c r="F22" s="28">
        <f>'1X-3X'!F22*2.54</f>
        <v>53.6575</v>
      </c>
      <c r="G22" s="28">
        <f>'1X-3X'!G22*2.54</f>
        <v>54.61</v>
      </c>
      <c r="H22" s="28">
        <f>'1X-3X'!H22*2.54</f>
        <v>55.5625</v>
      </c>
      <c r="I22" s="28">
        <f>'1X-3X'!I22*2.54</f>
        <v>56.515</v>
      </c>
      <c r="J22" s="46" t="s">
        <v>82</v>
      </c>
    </row>
    <row r="23" s="1" customFormat="1" ht="25" customHeight="1" spans="1:10">
      <c r="A23" s="36" t="s">
        <v>64</v>
      </c>
      <c r="B23" s="36"/>
      <c r="C23" s="36"/>
      <c r="D23" s="40" t="s">
        <v>65</v>
      </c>
      <c r="E23" s="27">
        <v>0.125</v>
      </c>
      <c r="F23" s="28">
        <f>'1X-3X'!F23*2.54</f>
        <v>4.445</v>
      </c>
      <c r="G23" s="28">
        <f>'1X-3X'!G23*2.54</f>
        <v>4.445</v>
      </c>
      <c r="H23" s="28">
        <f>'1X-3X'!H23*2.54</f>
        <v>4.445</v>
      </c>
      <c r="I23" s="28">
        <f>'1X-3X'!I23*2.54</f>
        <v>4.445</v>
      </c>
      <c r="J23" s="46"/>
    </row>
    <row r="24" s="1" customFormat="1" ht="25" customHeight="1" spans="1:10">
      <c r="A24" s="36" t="s">
        <v>95</v>
      </c>
      <c r="B24" s="36"/>
      <c r="C24" s="36"/>
      <c r="D24" s="40" t="s">
        <v>67</v>
      </c>
      <c r="E24" s="38">
        <v>0.25</v>
      </c>
      <c r="F24" s="28">
        <f>'1X-3X'!F24*2.54</f>
        <v>31.115</v>
      </c>
      <c r="G24" s="28">
        <f>'1X-3X'!G24*2.54</f>
        <v>31.115</v>
      </c>
      <c r="H24" s="28">
        <f>'1X-3X'!H24*2.54</f>
        <v>32.385</v>
      </c>
      <c r="I24" s="28">
        <f>'1X-3X'!I24*2.54</f>
        <v>32.385</v>
      </c>
      <c r="J24" s="46"/>
    </row>
    <row r="25" s="1" customFormat="1" spans="9:9">
      <c r="I25" s="48"/>
    </row>
  </sheetData>
  <mergeCells count="28">
    <mergeCell ref="A1:I1"/>
    <mergeCell ref="E2:G2"/>
    <mergeCell ref="E3:G3"/>
    <mergeCell ref="E4:G4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D5:D7"/>
    <mergeCell ref="E5:E7"/>
    <mergeCell ref="F5:F7"/>
    <mergeCell ref="G5:G7"/>
    <mergeCell ref="H5:H7"/>
    <mergeCell ref="I5:I7"/>
    <mergeCell ref="J5:J7"/>
    <mergeCell ref="H2:I4"/>
    <mergeCell ref="A5:C7"/>
  </mergeCells>
  <pageMargins left="0.7" right="0.7" top="0.75" bottom="0.75" header="0.3" footer="0.3"/>
  <pageSetup paperSize="9" scale="67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XS-XXL</vt:lpstr>
      <vt:lpstr>XS-XXL (cm)</vt:lpstr>
      <vt:lpstr>1X-3X</vt:lpstr>
      <vt:lpstr>1X-3X (cm)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</dc:creator>
  <cp:lastModifiedBy>天边的一条鱼</cp:lastModifiedBy>
  <dcterms:created xsi:type="dcterms:W3CDTF">2023-05-12T11:15:00Z</dcterms:created>
  <dcterms:modified xsi:type="dcterms:W3CDTF">2025-01-02T05:25:48Z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308A61DABDBE4B2E89419685D4FCCB31_12</vt:lpwstr>
  </property>
</Properties>
</file>