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2"/>
  </bookViews>
  <sheets>
    <sheet name="XS-XXL" sheetId="1" r:id="rId1"/>
    <sheet name="XS-XXL (cm)" sheetId="4" r:id="rId2"/>
    <sheet name="1X-3X" sheetId="5" r:id="rId3"/>
    <sheet name="1X-3X (cm)" sheetId="6" r:id="rId4"/>
  </sheets>
  <externalReferences>
    <externalReference r:id="rId5"/>
    <externalReference r:id="rId6"/>
    <externalReference r:id="rId7"/>
  </externalReferences>
  <definedNames>
    <definedName name="_xlnm.Print_Area" localSheetId="0">'XS-XXL'!$A$1:$M$30</definedName>
    <definedName name="_xlnm.Print_Area" localSheetId="1">'XS-XXL (cm)'!$A$1:$M$30</definedName>
    <definedName name="_xlnm.Print_Area" localSheetId="2">'1X-3X'!$A$1:$M$30</definedName>
    <definedName name="_xlnm.Print_Area" localSheetId="3">'1X-3X (cm)'!$A$1:$M$30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<sst xmlns="http://schemas.openxmlformats.org/spreadsheetml/2006/main" count="182" uniqueCount="70">
  <si>
    <t>GRADED SPEC PAGE</t>
  </si>
  <si>
    <t>STYLE #:</t>
  </si>
  <si>
    <t>BRAND: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</si>
  <si>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</si>
  <si>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</si>
  <si>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</si>
  <si>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</si>
  <si>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</si>
  <si>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</si>
  <si>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</si>
  <si>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DELIVERY:</t>
  </si>
  <si>
    <t>VENDOR:</t>
  </si>
  <si>
    <t>REF PATTERN SENT:</t>
  </si>
  <si>
    <t>SIZE RANGE: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</si>
  <si>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</si>
  <si>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</si>
  <si>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</si>
  <si>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</si>
  <si>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</si>
  <si>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</si>
  <si>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</si>
  <si>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</si>
  <si>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</si>
  <si>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</si>
  <si>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</si>
  <si>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前上身长-肩高点到腰</t>
  </si>
  <si>
    <t>后上身长-肩高点到腰</t>
  </si>
  <si>
    <t>肩宽直量</t>
  </si>
  <si>
    <t>肩斜</t>
  </si>
  <si>
    <t xml:space="preserve">前倾 </t>
  </si>
  <si>
    <t>袖笼深</t>
  </si>
  <si>
    <t>前胸宽</t>
  </si>
  <si>
    <t>后背宽</t>
  </si>
  <si>
    <t>胸围-腋下1‘’</t>
  </si>
  <si>
    <t>腰围-肩高点往下17‘’</t>
  </si>
  <si>
    <t>上臀围-腰下21‘’</t>
  </si>
  <si>
    <t>下臀围-腰下25‘’</t>
  </si>
  <si>
    <t>面布摆围弧度量</t>
  </si>
  <si>
    <t>里布摆围弧度量</t>
  </si>
  <si>
    <t>袖外长</t>
  </si>
  <si>
    <t>袖内长</t>
  </si>
  <si>
    <t>袖口松量</t>
  </si>
  <si>
    <t>领宽</t>
  </si>
  <si>
    <t>前领低</t>
  </si>
  <si>
    <t>后领低</t>
  </si>
  <si>
    <t>拉链长</t>
  </si>
  <si>
    <t>底摆高</t>
  </si>
  <si>
    <t>0X</t>
  </si>
  <si>
    <t>1X</t>
  </si>
  <si>
    <t>2X</t>
  </si>
  <si>
    <t>3X</t>
  </si>
  <si>
    <t>COMMENTS</t>
  </si>
  <si>
    <t>肩缝前倾</t>
  </si>
  <si>
    <t>上身长-肩高点到腰在侧缝处</t>
  </si>
  <si>
    <t>前中裙长-腰到地</t>
  </si>
  <si>
    <t>前中领滴-平铺</t>
  </si>
  <si>
    <t>肩宽，缝到缝</t>
  </si>
  <si>
    <t>前胸宽，肩高点下6”缝到缝</t>
  </si>
  <si>
    <t>后背宽，肩高点下6“量缝到缝</t>
  </si>
  <si>
    <t>胸围-腋下1"直量</t>
  </si>
  <si>
    <t>腰围</t>
  </si>
  <si>
    <t>臀围三点量-腰下8.5”</t>
  </si>
  <si>
    <t>大腿围-腰下15“</t>
  </si>
  <si>
    <t>面布摆围弧量</t>
  </si>
  <si>
    <t>里布摆围弧量</t>
  </si>
  <si>
    <t>前袖笼-弧量</t>
  </si>
  <si>
    <t>后袖笼弧量</t>
  </si>
  <si>
    <t>袖长不含袖克夫</t>
  </si>
  <si>
    <t>臂围-腋下1‘’</t>
  </si>
  <si>
    <t>袖口宽，下口量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</si>
</sst>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?/??"/>
    <numFmt numFmtId="178" formatCode="0.00_ "/>
    <numFmt numFmtId="179" formatCode="#\ ?/?"/>
    <numFmt numFmtId="180" formatCode="m/d"/>
  </numFmts>
  <fonts count="7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Calibri (Body)"/>
      <charset val="134"/>
    </font>
    <font>
      <sz val="11"/>
      <color rgb="FF000000"/>
      <name val="宋体"/>
      <charset val="134"/>
      <scheme val="maj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3"/>
      <name val="Calibri"/>
      <charset val="134"/>
    </font>
    <font>
      <sz val="10"/>
      <color rgb="FFFF0000"/>
      <name val="Calibri"/>
      <charset val="134"/>
    </font>
    <font>
      <sz val="10"/>
      <color theme="1"/>
      <name val="Century Gothic"/>
      <charset val="134"/>
    </font>
    <font>
      <sz val="12"/>
      <color theme="1"/>
      <name val="Century Gothic"/>
      <charset val="134"/>
    </font>
    <font>
      <sz val="10"/>
      <color theme="1"/>
      <name val="Calibri"/>
      <charset val="134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rgb="FFFFF2CC"/>
      </patternFill>
    </fill>
    <fill>
      <patternFill patternType="solid">
        <fgColor theme="6" tint="0.799981688894314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1" borderId="40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41" applyNumberFormat="0" applyFill="0" applyAlignment="0" applyProtection="0">
      <alignment vertical="center"/>
    </xf>
    <xf numFmtId="0" fontId="63" fillId="0" borderId="41" applyNumberFormat="0" applyFill="0" applyAlignment="0" applyProtection="0">
      <alignment vertical="center"/>
    </xf>
    <xf numFmtId="0" fontId="64" fillId="0" borderId="42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2" borderId="43" applyNumberFormat="0" applyAlignment="0" applyProtection="0">
      <alignment vertical="center"/>
    </xf>
    <xf numFmtId="0" fontId="66" fillId="13" borderId="44" applyNumberFormat="0" applyAlignment="0" applyProtection="0">
      <alignment vertical="center"/>
    </xf>
    <xf numFmtId="0" fontId="67" fillId="13" borderId="43" applyNumberFormat="0" applyAlignment="0" applyProtection="0">
      <alignment vertical="center"/>
    </xf>
    <xf numFmtId="0" fontId="68" fillId="14" borderId="45" applyNumberFormat="0" applyAlignment="0" applyProtection="0">
      <alignment vertical="center"/>
    </xf>
    <xf numFmtId="0" fontId="69" fillId="0" borderId="46" applyNumberFormat="0" applyFill="0" applyAlignment="0" applyProtection="0">
      <alignment vertical="center"/>
    </xf>
    <xf numFmtId="0" fontId="70" fillId="0" borderId="47" applyNumberFormat="0" applyFill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4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1" fillId="0" borderId="0"/>
    <xf numFmtId="0" fontId="25" fillId="0" borderId="0"/>
    <xf numFmtId="0" fontId="76" fillId="0" borderId="0"/>
  </cellStyleXfs>
  <cellXfs count="18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center"/>
    </xf>
    <xf numFmtId="0" fontId="14" fillId="0" borderId="16" xfId="0" applyFont="1" applyFill="1" applyBorder="1" applyAlignment="1"/>
    <xf numFmtId="0" fontId="14" fillId="0" borderId="24" xfId="0" applyFont="1" applyFill="1" applyBorder="1" applyAlignment="1"/>
    <xf numFmtId="0" fontId="14" fillId="0" borderId="25" xfId="0" applyFont="1" applyFill="1" applyBorder="1" applyAlignment="1"/>
    <xf numFmtId="0" fontId="15" fillId="0" borderId="25" xfId="51" applyFont="1" applyFill="1" applyBorder="1" applyAlignment="1">
      <alignment horizontal="left" wrapText="1"/>
    </xf>
    <xf numFmtId="177" fontId="16" fillId="0" borderId="12" xfId="0" applyNumberFormat="1" applyFont="1" applyFill="1" applyBorder="1" applyAlignment="1">
      <alignment horizontal="center" wrapText="1"/>
    </xf>
    <xf numFmtId="178" fontId="17" fillId="0" borderId="26" xfId="52" applyNumberFormat="1" applyFont="1" applyBorder="1" applyAlignment="1" applyProtection="1">
      <alignment horizontal="center" vertical="center" wrapText="1"/>
      <protection locked="0"/>
    </xf>
    <xf numFmtId="0" fontId="15" fillId="0" borderId="25" xfId="51" applyFont="1" applyFill="1" applyBorder="1" applyAlignment="1">
      <alignment horizontal="left" vertical="center"/>
    </xf>
    <xf numFmtId="0" fontId="1" fillId="0" borderId="25" xfId="53" applyFont="1" applyBorder="1" applyAlignment="1">
      <alignment horizontal="left" wrapText="1"/>
    </xf>
    <xf numFmtId="177" fontId="11" fillId="0" borderId="12" xfId="0" applyNumberFormat="1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7" fillId="0" borderId="2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4" fillId="5" borderId="0" xfId="0" applyFont="1" applyFill="1" applyBorder="1" applyAlignment="1"/>
    <xf numFmtId="0" fontId="7" fillId="0" borderId="1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vertical="center"/>
    </xf>
    <xf numFmtId="0" fontId="25" fillId="3" borderId="12" xfId="0" applyFont="1" applyFill="1" applyBorder="1" applyAlignment="1">
      <alignment vertical="center"/>
    </xf>
    <xf numFmtId="0" fontId="10" fillId="6" borderId="3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7" fontId="27" fillId="0" borderId="12" xfId="0" applyNumberFormat="1" applyFont="1" applyFill="1" applyBorder="1" applyAlignment="1">
      <alignment horizontal="center"/>
    </xf>
    <xf numFmtId="179" fontId="14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" fillId="0" borderId="0" xfId="0" applyFont="1" applyFill="1" applyBorder="1" applyAlignment="1"/>
    <xf numFmtId="0" fontId="27" fillId="0" borderId="0" xfId="0" applyFont="1" applyFill="1" applyBorder="1" applyAlignment="1"/>
    <xf numFmtId="0" fontId="14" fillId="7" borderId="0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177" fontId="17" fillId="0" borderId="26" xfId="52" applyNumberFormat="1" applyFont="1" applyBorder="1" applyAlignment="1" applyProtection="1">
      <alignment horizontal="center" vertical="center" wrapText="1"/>
      <protection locked="0"/>
    </xf>
    <xf numFmtId="177" fontId="17" fillId="5" borderId="31" xfId="52" applyNumberFormat="1" applyFont="1" applyFill="1" applyBorder="1" applyAlignment="1" applyProtection="1">
      <alignment horizontal="center" vertical="center" wrapText="1"/>
      <protection locked="0"/>
    </xf>
    <xf numFmtId="177" fontId="17" fillId="5" borderId="32" xfId="51" applyNumberFormat="1" applyFont="1" applyFill="1" applyBorder="1" applyAlignment="1" applyProtection="1">
      <alignment horizontal="center" vertical="center" wrapText="1"/>
      <protection locked="0"/>
    </xf>
    <xf numFmtId="177" fontId="28" fillId="5" borderId="32" xfId="51" applyNumberFormat="1" applyFont="1" applyFill="1" applyBorder="1" applyAlignment="1" applyProtection="1">
      <alignment horizontal="center" vertical="center" wrapText="1"/>
      <protection locked="0"/>
    </xf>
    <xf numFmtId="177" fontId="28" fillId="0" borderId="26" xfId="52" applyNumberFormat="1" applyFont="1" applyBorder="1" applyAlignment="1" applyProtection="1">
      <alignment horizontal="center" vertical="center" wrapText="1"/>
      <protection locked="0"/>
    </xf>
    <xf numFmtId="177" fontId="17" fillId="5" borderId="31" xfId="51" applyNumberFormat="1" applyFont="1" applyFill="1" applyBorder="1" applyAlignment="1" applyProtection="1">
      <alignment horizontal="center" vertical="center" wrapText="1"/>
      <protection locked="0"/>
    </xf>
    <xf numFmtId="177" fontId="29" fillId="8" borderId="26" xfId="51" applyNumberFormat="1" applyFont="1" applyFill="1" applyBorder="1" applyAlignment="1" applyProtection="1">
      <alignment horizontal="center" vertical="center" wrapText="1"/>
      <protection locked="0"/>
    </xf>
    <xf numFmtId="177" fontId="29" fillId="5" borderId="26" xfId="51" applyNumberFormat="1" applyFont="1" applyFill="1" applyBorder="1" applyAlignment="1" applyProtection="1">
      <alignment horizontal="center" vertical="center" wrapText="1"/>
      <protection locked="0"/>
    </xf>
    <xf numFmtId="177" fontId="17" fillId="5" borderId="14" xfId="5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left" vertical="center"/>
    </xf>
    <xf numFmtId="0" fontId="33" fillId="2" borderId="8" xfId="0" applyFont="1" applyFill="1" applyBorder="1" applyAlignment="1">
      <alignment horizontal="left" vertical="center"/>
    </xf>
    <xf numFmtId="176" fontId="34" fillId="0" borderId="9" xfId="0" applyNumberFormat="1" applyFont="1" applyFill="1" applyBorder="1" applyAlignment="1">
      <alignment horizontal="left" vertical="center"/>
    </xf>
    <xf numFmtId="176" fontId="34" fillId="0" borderId="10" xfId="0" applyNumberFormat="1" applyFont="1" applyFill="1" applyBorder="1" applyAlignment="1">
      <alignment horizontal="left" vertical="center"/>
    </xf>
    <xf numFmtId="0" fontId="35" fillId="0" borderId="8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0" fontId="33" fillId="2" borderId="12" xfId="0" applyFont="1" applyFill="1" applyBorder="1" applyAlignment="1">
      <alignment horizontal="left" vertical="center"/>
    </xf>
    <xf numFmtId="176" fontId="34" fillId="0" borderId="13" xfId="0" applyNumberFormat="1" applyFont="1" applyFill="1" applyBorder="1" applyAlignment="1">
      <alignment horizontal="left" vertical="center"/>
    </xf>
    <xf numFmtId="176" fontId="34" fillId="0" borderId="14" xfId="0" applyNumberFormat="1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center" vertical="center"/>
    </xf>
    <xf numFmtId="176" fontId="34" fillId="0" borderId="15" xfId="0" applyNumberFormat="1" applyFont="1" applyFill="1" applyBorder="1" applyAlignment="1">
      <alignment horizontal="left" vertical="center"/>
    </xf>
    <xf numFmtId="0" fontId="36" fillId="0" borderId="16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left" vertical="center"/>
    </xf>
    <xf numFmtId="0" fontId="33" fillId="2" borderId="18" xfId="0" applyFont="1" applyFill="1" applyBorder="1" applyAlignment="1">
      <alignment horizontal="left" vertical="center"/>
    </xf>
    <xf numFmtId="176" fontId="34" fillId="0" borderId="19" xfId="0" applyNumberFormat="1" applyFont="1" applyFill="1" applyBorder="1" applyAlignment="1">
      <alignment horizontal="left" vertical="center"/>
    </xf>
    <xf numFmtId="176" fontId="34" fillId="0" borderId="20" xfId="0" applyNumberFormat="1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center" vertical="center" wrapText="1"/>
    </xf>
    <xf numFmtId="0" fontId="36" fillId="0" borderId="28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/>
    </xf>
    <xf numFmtId="0" fontId="37" fillId="3" borderId="8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/>
    </xf>
    <xf numFmtId="0" fontId="38" fillId="4" borderId="8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vertical="center"/>
    </xf>
    <xf numFmtId="0" fontId="37" fillId="3" borderId="12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vertical="center"/>
    </xf>
    <xf numFmtId="0" fontId="40" fillId="3" borderId="12" xfId="0" applyFont="1" applyFill="1" applyBorder="1" applyAlignment="1">
      <alignment vertical="center"/>
    </xf>
    <xf numFmtId="0" fontId="41" fillId="0" borderId="23" xfId="0" applyFont="1" applyFill="1" applyBorder="1" applyAlignment="1">
      <alignment horizontal="center"/>
    </xf>
    <xf numFmtId="0" fontId="42" fillId="0" borderId="12" xfId="49" applyFont="1" applyFill="1" applyBorder="1" applyAlignment="1">
      <alignment vertical="center"/>
    </xf>
    <xf numFmtId="0" fontId="42" fillId="0" borderId="16" xfId="49" applyFont="1" applyFill="1" applyBorder="1" applyAlignment="1">
      <alignment vertical="center"/>
    </xf>
    <xf numFmtId="0" fontId="40" fillId="0" borderId="12" xfId="0" applyFont="1" applyFill="1" applyBorder="1" applyAlignment="1">
      <alignment horizontal="left" vertical="center"/>
    </xf>
    <xf numFmtId="180" fontId="43" fillId="5" borderId="12" xfId="50" applyNumberFormat="1" applyFont="1" applyFill="1" applyBorder="1" applyAlignment="1">
      <alignment horizontal="center"/>
    </xf>
    <xf numFmtId="179" fontId="44" fillId="0" borderId="12" xfId="0" applyNumberFormat="1" applyFont="1" applyFill="1" applyBorder="1" applyAlignment="1">
      <alignment horizontal="center" vertical="center"/>
    </xf>
    <xf numFmtId="178" fontId="45" fillId="0" borderId="12" xfId="0" applyNumberFormat="1" applyFont="1" applyFill="1" applyBorder="1" applyAlignment="1">
      <alignment horizontal="center" vertical="center"/>
    </xf>
    <xf numFmtId="0" fontId="42" fillId="0" borderId="24" xfId="49" applyFont="1" applyFill="1" applyBorder="1" applyAlignment="1">
      <alignment vertical="center"/>
    </xf>
    <xf numFmtId="179" fontId="43" fillId="5" borderId="12" xfId="50" applyNumberFormat="1" applyFont="1" applyFill="1" applyBorder="1" applyAlignment="1">
      <alignment horizontal="center"/>
    </xf>
    <xf numFmtId="0" fontId="40" fillId="0" borderId="12" xfId="0" applyFont="1" applyFill="1" applyBorder="1" applyAlignment="1">
      <alignment horizontal="left" vertical="top" wrapText="1"/>
    </xf>
    <xf numFmtId="179" fontId="43" fillId="5" borderId="12" xfId="51" applyNumberFormat="1" applyFont="1" applyFill="1" applyBorder="1" applyAlignment="1">
      <alignment horizontal="center"/>
    </xf>
    <xf numFmtId="180" fontId="43" fillId="0" borderId="12" xfId="50" applyNumberFormat="1" applyFont="1" applyFill="1" applyBorder="1" applyAlignment="1">
      <alignment horizontal="center"/>
    </xf>
    <xf numFmtId="177" fontId="43" fillId="0" borderId="12" xfId="50" applyNumberFormat="1" applyFont="1" applyFill="1" applyBorder="1" applyAlignment="1">
      <alignment horizontal="center"/>
    </xf>
    <xf numFmtId="179" fontId="43" fillId="5" borderId="12" xfId="51" applyNumberFormat="1" applyFont="1" applyFill="1" applyBorder="1" applyAlignment="1"/>
    <xf numFmtId="179" fontId="46" fillId="9" borderId="12" xfId="49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/>
    </xf>
    <xf numFmtId="0" fontId="47" fillId="0" borderId="0" xfId="0" applyFont="1" applyFill="1" applyBorder="1" applyAlignment="1"/>
    <xf numFmtId="0" fontId="48" fillId="0" borderId="33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34" xfId="0" applyFont="1" applyFill="1" applyBorder="1" applyAlignment="1">
      <alignment horizontal="center" vertical="center"/>
    </xf>
    <xf numFmtId="0" fontId="15" fillId="5" borderId="0" xfId="0" applyFont="1" applyFill="1" applyBorder="1" applyAlignment="1"/>
    <xf numFmtId="0" fontId="48" fillId="0" borderId="27" xfId="0" applyFont="1" applyFill="1" applyBorder="1" applyAlignment="1">
      <alignment horizontal="center" vertical="center"/>
    </xf>
    <xf numFmtId="0" fontId="48" fillId="0" borderId="35" xfId="0" applyFont="1" applyFill="1" applyBorder="1" applyAlignment="1">
      <alignment horizontal="center" vertical="center"/>
    </xf>
    <xf numFmtId="0" fontId="48" fillId="0" borderId="36" xfId="0" applyFont="1" applyFill="1" applyBorder="1" applyAlignment="1">
      <alignment horizontal="center" vertical="center"/>
    </xf>
    <xf numFmtId="0" fontId="36" fillId="0" borderId="25" xfId="0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center" vertical="center"/>
    </xf>
    <xf numFmtId="0" fontId="49" fillId="0" borderId="37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/>
    </xf>
    <xf numFmtId="0" fontId="49" fillId="0" borderId="39" xfId="0" applyFont="1" applyFill="1" applyBorder="1" applyAlignment="1">
      <alignment horizontal="center" vertical="center"/>
    </xf>
    <xf numFmtId="0" fontId="50" fillId="4" borderId="8" xfId="0" applyFont="1" applyFill="1" applyBorder="1" applyAlignment="1">
      <alignment horizontal="center" vertical="center" wrapText="1"/>
    </xf>
    <xf numFmtId="0" fontId="51" fillId="4" borderId="8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179" fontId="15" fillId="0" borderId="0" xfId="0" applyNumberFormat="1" applyFont="1" applyFill="1" applyBorder="1" applyAlignment="1">
      <alignment horizontal="center" vertical="center" wrapText="1"/>
    </xf>
    <xf numFmtId="179" fontId="34" fillId="0" borderId="0" xfId="0" applyNumberFormat="1" applyFont="1" applyFill="1" applyBorder="1" applyAlignment="1">
      <alignment horizontal="center" vertical="center" wrapText="1"/>
    </xf>
    <xf numFmtId="179" fontId="5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5" fillId="7" borderId="0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179" fontId="55" fillId="0" borderId="0" xfId="0" applyNumberFormat="1" applyFont="1" applyFill="1" applyBorder="1" applyAlignment="1">
      <alignment horizontal="center" vertical="center" wrapText="1"/>
    </xf>
    <xf numFmtId="179" fontId="45" fillId="0" borderId="12" xfId="0" applyNumberFormat="1" applyFont="1" applyFill="1" applyBorder="1" applyAlignment="1">
      <alignment horizontal="center" vertical="center"/>
    </xf>
    <xf numFmtId="179" fontId="56" fillId="9" borderId="12" xfId="49" applyNumberFormat="1" applyFont="1" applyFill="1" applyBorder="1" applyAlignment="1">
      <alignment horizontal="center" vertical="center" wrapText="1"/>
    </xf>
    <xf numFmtId="179" fontId="56" fillId="10" borderId="12" xfId="49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" xfId="49"/>
    <cellStyle name="Normal 3 2 3" xfId="50"/>
    <cellStyle name="Normal 2 2" xfId="51"/>
    <cellStyle name="Normal 3 3" xfId="52"/>
    <cellStyle name="Normal 3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127001</xdr:colOff>
      <xdr:row>7</xdr:row>
      <xdr:rowOff>139700</xdr:rowOff>
    </xdr:from>
    <xdr:to>
      <xdr:col>13</xdr:col>
      <xdr:colOff>1</xdr:colOff>
      <xdr:row>16</xdr:row>
      <xdr:rowOff>60325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83185" y="1720850"/>
          <a:ext cx="1619250" cy="265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127001</xdr:colOff>
      <xdr:row>7</xdr:row>
      <xdr:rowOff>139700</xdr:rowOff>
    </xdr:from>
    <xdr:to>
      <xdr:col>13</xdr:col>
      <xdr:colOff>1</xdr:colOff>
      <xdr:row>16</xdr:row>
      <xdr:rowOff>60325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83185" y="1720850"/>
          <a:ext cx="1619250" cy="265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--6&#26376;6&#26085;&#27454;&#24335;&#36716;&#25442;\2&#26376;7&#26085;&#32763;&#35793;\BG7207-JUNIPER%20DRESS-MATTE%20SATIN-MILLY-REG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5\g\1-&#29579;&#22999;&#22999;\BG-Amanda\TECH-&#26032;&#22242;&#38431;&#24847;&#35265;\BG7207-JUNIPER%20DRESS-MATTE%20SATIN-MILLY-RE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7207%20JUNIPER%20DRESS,%20MATTE%20SATIN,%20MILLY,%20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Internal Boning Construction"/>
      <sheetName val="Lining &amp; Facing Construction"/>
      <sheetName val="Construction Ref Images"/>
      <sheetName val="Reference Images"/>
      <sheetName val="Print and Artwork Placement"/>
      <sheetName val="Fabrics"/>
      <sheetName val="Trims"/>
      <sheetName val="BOM"/>
      <sheetName val="SPEC SHEET CHECKUP"/>
      <sheetName val="DEV (S) 12-5-23"/>
      <sheetName val="1ST FIT 7-3-24"/>
      <sheetName val="1ST FIT 12.5.24"/>
      <sheetName val="PP FIT 1.8.25"/>
      <sheetName val="REF PP FIT 1.29.25"/>
      <sheetName val="SPEC SHEET"/>
      <sheetName val="TOP SPECS (1)"/>
      <sheetName val="GRADED SPEC (REG)"/>
      <sheetName val="Sheet1"/>
      <sheetName val="Pattern Card"/>
      <sheetName val="Sample Specs"/>
      <sheetName val="GRADED SPEC"/>
      <sheetName val="GRADED SPEC (CM)"/>
      <sheetName val=" Development Comments"/>
      <sheetName val=" 1st Proto"/>
      <sheetName val=" Fit 1"/>
      <sheetName val=" PP 1"/>
      <sheetName val="TOP"/>
    </sheetNames>
    <sheetDataSet>
      <sheetData sheetId="0" refreshError="1">
        <row r="1">
          <cell r="E1" t="str">
            <v>BG7207</v>
          </cell>
        </row>
        <row r="2">
          <cell r="B2" t="str">
            <v>JUNIPER DRESS</v>
          </cell>
        </row>
        <row r="2">
          <cell r="D2" t="str">
            <v>SARAH PUNTER</v>
          </cell>
        </row>
        <row r="2">
          <cell r="I2" t="str">
            <v>NEW ORIGINAL SAMPLE </v>
          </cell>
        </row>
        <row r="3">
          <cell r="B3">
            <v>45232</v>
          </cell>
        </row>
        <row r="3">
          <cell r="D3" t="str">
            <v>SARAH P/ SOPHIA S</v>
          </cell>
        </row>
        <row r="4">
          <cell r="B4" t="str">
            <v>SPRING 25</v>
          </cell>
        </row>
        <row r="4">
          <cell r="D4" t="str">
            <v>SEAN</v>
          </cell>
        </row>
        <row r="5">
          <cell r="B5" t="str">
            <v>SPRING</v>
          </cell>
        </row>
        <row r="5">
          <cell r="D5" t="str">
            <v>SMALL</v>
          </cell>
        </row>
        <row r="5">
          <cell r="I5" t="str">
            <v>YES- REVISED 3RD</v>
          </cell>
        </row>
        <row r="6">
          <cell r="B6" t="str">
            <v>XS-XXL</v>
          </cell>
        </row>
        <row r="6">
          <cell r="D6" t="str">
            <v>ANY AVAILABLE</v>
          </cell>
        </row>
        <row r="6">
          <cell r="I6" t="str">
            <v>MILLY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Internal Boning Construction"/>
      <sheetName val="Lining &amp; Facing Construction"/>
      <sheetName val="Construction Ref Images"/>
      <sheetName val="Reference Images"/>
      <sheetName val="Print and Artwork Placement"/>
      <sheetName val="Fabrics"/>
      <sheetName val="Trims"/>
      <sheetName val="BOM"/>
      <sheetName val="SPEC SHEET CHECKUP"/>
      <sheetName val="DEV (S) 12-5-23"/>
      <sheetName val="1ST FIT 7-3-24"/>
      <sheetName val="1ST FIT 12.5.24"/>
      <sheetName val="SPEC SHEET"/>
      <sheetName val="1ST FIT 12.5.241"/>
      <sheetName val="PP FIT 1.8.25"/>
      <sheetName val="SPEC SHEET1"/>
      <sheetName val="TOP SPECS (1)"/>
      <sheetName val="GRADED SPEC (REG)"/>
      <sheetName val="Sheet1"/>
      <sheetName val="Pattern Card"/>
      <sheetName val="Sample Specs"/>
      <sheetName val="GRADED SPEC"/>
      <sheetName val="REF PP FIT 1.29.25"/>
      <sheetName val="SPEC SHEET (2)"/>
      <sheetName val="GRADED SPEC (2)"/>
      <sheetName val="GRADED SPEC (CM)"/>
      <sheetName val=" Development Comments"/>
      <sheetName val=" 1st Proto"/>
      <sheetName val=" Fit 1"/>
      <sheetName val=" PP 1"/>
      <sheetName val="T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A10" t="str">
            <v>FRONT BODY LENGTH FROM HPS TO HEM</v>
          </cell>
        </row>
        <row r="10">
          <cell r="S10">
            <v>62</v>
          </cell>
        </row>
        <row r="11">
          <cell r="A11" t="str">
            <v>BACK BODY LENGTH FROM CB NECK TO HEM</v>
          </cell>
        </row>
        <row r="11">
          <cell r="S11">
            <v>59.5</v>
          </cell>
        </row>
        <row r="12">
          <cell r="A12" t="str">
            <v>SHOULDER WIDTH STRAIGHT</v>
          </cell>
        </row>
        <row r="12">
          <cell r="S12">
            <v>14.75</v>
          </cell>
        </row>
        <row r="13">
          <cell r="A13" t="str">
            <v>SHOULDER SLOPE</v>
          </cell>
        </row>
        <row r="13">
          <cell r="S13">
            <v>1.5</v>
          </cell>
        </row>
        <row r="14">
          <cell r="A14" t="str">
            <v>SHOULDER SEAM FORWARD</v>
          </cell>
        </row>
        <row r="14">
          <cell r="S14">
            <v>0.25</v>
          </cell>
        </row>
        <row r="15">
          <cell r="A15" t="str">
            <v>ARMHOLE DROP FROM HPS</v>
          </cell>
        </row>
        <row r="15">
          <cell r="S15">
            <v>9.5</v>
          </cell>
        </row>
        <row r="16">
          <cell r="A16" t="str">
            <v>ACROSS FRONT 5 1/2" FROM HPS STRAIGHT</v>
          </cell>
        </row>
        <row r="16">
          <cell r="S16">
            <v>12.25</v>
          </cell>
        </row>
        <row r="17">
          <cell r="A17" t="str">
            <v>ACROSS BACK 5 1/2" FROM HPS STRAIGHT</v>
          </cell>
        </row>
        <row r="17">
          <cell r="S17">
            <v>14</v>
          </cell>
        </row>
        <row r="18">
          <cell r="A18" t="str">
            <v>BUST CIRC - 1" BELOW ARMHOLE</v>
          </cell>
        </row>
        <row r="18">
          <cell r="S18">
            <v>33.5</v>
          </cell>
        </row>
        <row r="19">
          <cell r="A19" t="str">
            <v>WAIST CIRC - 17" BELOW HPS</v>
          </cell>
        </row>
        <row r="19">
          <cell r="S19">
            <v>30.75</v>
          </cell>
        </row>
        <row r="20">
          <cell r="A20" t="str">
            <v>HIGH HIP CIRC - 21" BELOW WAIST SEAM</v>
          </cell>
        </row>
        <row r="20">
          <cell r="S20">
            <v>34</v>
          </cell>
        </row>
        <row r="21">
          <cell r="A21" t="str">
            <v>LOW HIP CIRC - 25" BELOW WAIST SEAM</v>
          </cell>
        </row>
        <row r="21">
          <cell r="S21">
            <v>37</v>
          </cell>
        </row>
        <row r="22">
          <cell r="A22" t="str">
            <v>SWEEP CIRC (SELF) - ALONG THE CURVE</v>
          </cell>
        </row>
        <row r="22">
          <cell r="S22">
            <v>84</v>
          </cell>
        </row>
        <row r="23">
          <cell r="A23" t="str">
            <v>SWEEP CIRC (LINING) - ALONG THE CURVE</v>
          </cell>
        </row>
        <row r="23">
          <cell r="S23">
            <v>82</v>
          </cell>
        </row>
        <row r="24">
          <cell r="A24" t="str">
            <v>SLV LENGTH FROM AH JOIN SEAM TO HEM</v>
          </cell>
        </row>
        <row r="24">
          <cell r="S24">
            <v>26.25</v>
          </cell>
        </row>
        <row r="25">
          <cell r="A25" t="str">
            <v>INSEAM LENGTH - UA TO SLEEVE OPENING</v>
          </cell>
        </row>
        <row r="25">
          <cell r="S25">
            <v>18</v>
          </cell>
        </row>
        <row r="26">
          <cell r="A26" t="str">
            <v>SLV OPENING WIDTH W/ ELASTIC RELAXED</v>
          </cell>
        </row>
        <row r="26">
          <cell r="S26">
            <v>8.25</v>
          </cell>
        </row>
        <row r="27">
          <cell r="A27" t="str">
            <v>NECK WIDTH</v>
          </cell>
        </row>
        <row r="27">
          <cell r="S27">
            <v>6.75</v>
          </cell>
        </row>
        <row r="28">
          <cell r="A28" t="str">
            <v>FRONT NECK DROP FROM HPS TO BREAK POINT AT CF</v>
          </cell>
        </row>
        <row r="28">
          <cell r="S28">
            <v>10.25</v>
          </cell>
        </row>
        <row r="29">
          <cell r="A29" t="str">
            <v>BACK NECK DROP FROM HPS AT CB</v>
          </cell>
        </row>
        <row r="29">
          <cell r="S29">
            <v>1.25</v>
          </cell>
        </row>
        <row r="30">
          <cell r="A30" t="str">
            <v>ZIPPER LENGTH</v>
          </cell>
        </row>
        <row r="30">
          <cell r="S30">
            <v>20</v>
          </cell>
        </row>
        <row r="31">
          <cell r="A31" t="str">
            <v>HEM HEIGHT</v>
          </cell>
        </row>
        <row r="31">
          <cell r="S31">
            <v>0.125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Internal Boning Construction"/>
      <sheetName val="Lining &amp; Facing Construction"/>
      <sheetName val="Construction Ref Images"/>
      <sheetName val="Reference Images"/>
      <sheetName val="Print and Artwork Placement"/>
      <sheetName val="Fabrics"/>
      <sheetName val="Trims"/>
      <sheetName val="BOM"/>
      <sheetName val="SPEC SHEET CHECKUP"/>
      <sheetName val="DEV (1X) 12-5-23"/>
      <sheetName val="1ST FIT (1X) 6-27-24"/>
      <sheetName val="CHINA FIT 3.25.25"/>
      <sheetName val="PP REVIEW 4.10.25"/>
      <sheetName val="SPEC SHEET"/>
      <sheetName val="GRADED SPEC (CURVE)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BG7207</v>
          </cell>
        </row>
        <row r="2">
          <cell r="B2" t="str">
            <v>JUNIPER DRESS</v>
          </cell>
        </row>
        <row r="2">
          <cell r="D2" t="str">
            <v>SARAH PUNTER</v>
          </cell>
        </row>
        <row r="2">
          <cell r="I2" t="str">
            <v>NEW ORIGINAL SAMPLE </v>
          </cell>
        </row>
        <row r="3">
          <cell r="B3">
            <v>45232</v>
          </cell>
        </row>
        <row r="3">
          <cell r="D3" t="str">
            <v>SOPHIA S</v>
          </cell>
        </row>
        <row r="4">
          <cell r="B4" t="str">
            <v>FALL 1 '25</v>
          </cell>
        </row>
        <row r="4">
          <cell r="D4" t="str">
            <v>HANNAH</v>
          </cell>
        </row>
        <row r="5">
          <cell r="B5" t="str">
            <v>0X-3X</v>
          </cell>
        </row>
        <row r="5">
          <cell r="D5" t="str">
            <v>ANY AVAILABLE</v>
          </cell>
        </row>
        <row r="5">
          <cell r="I5" t="str">
            <v>NO</v>
          </cell>
        </row>
        <row r="6">
          <cell r="B6" t="str">
            <v>1X</v>
          </cell>
        </row>
        <row r="6">
          <cell r="D6" t="str">
            <v>MATTE SATIN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SHOULDER SEAM FORWARD</v>
          </cell>
        </row>
        <row r="10">
          <cell r="F10">
            <v>0.125</v>
          </cell>
        </row>
        <row r="10">
          <cell r="M10">
            <v>0.5</v>
          </cell>
        </row>
        <row r="11">
          <cell r="A11" t="str">
            <v>SHOULDER SLOPE</v>
          </cell>
        </row>
        <row r="11">
          <cell r="F11">
            <v>0.125</v>
          </cell>
        </row>
        <row r="11">
          <cell r="M11">
            <v>1.375</v>
          </cell>
        </row>
        <row r="12">
          <cell r="A12" t="str">
            <v>TOP BODY LENGTH (FROM HPS TO WAIST SEAM@ SIDE SEAM)</v>
          </cell>
        </row>
        <row r="12">
          <cell r="F12">
            <v>0.25</v>
          </cell>
        </row>
        <row r="12">
          <cell r="M12">
            <v>16.625</v>
          </cell>
        </row>
        <row r="13">
          <cell r="A13" t="str">
            <v>CF LENGTH  FROM HPS TO HEM</v>
          </cell>
        </row>
        <row r="13">
          <cell r="F13">
            <v>0.5</v>
          </cell>
        </row>
        <row r="13">
          <cell r="M13">
            <v>59.625</v>
          </cell>
        </row>
        <row r="14">
          <cell r="A14" t="str">
            <v>NECK WIDTH</v>
          </cell>
        </row>
        <row r="14">
          <cell r="F14">
            <v>0.125</v>
          </cell>
        </row>
        <row r="14">
          <cell r="M14">
            <v>8.5</v>
          </cell>
        </row>
        <row r="15">
          <cell r="A15" t="str">
            <v>CF NECKDROP (FROM HPS) - ON FLAT (TO CROSSOVER EDGE)</v>
          </cell>
        </row>
        <row r="15">
          <cell r="F15">
            <v>0.125</v>
          </cell>
        </row>
        <row r="15">
          <cell r="M15">
            <v>9.75</v>
          </cell>
        </row>
        <row r="16">
          <cell r="A16" t="str">
            <v>ACROSS SHOULDER - SEAM TO SEAM</v>
          </cell>
        </row>
        <row r="16">
          <cell r="F16">
            <v>0.25</v>
          </cell>
        </row>
        <row r="16">
          <cell r="M16">
            <v>16</v>
          </cell>
        </row>
        <row r="17">
          <cell r="A17" t="str">
            <v>ACROSS FRONT 6" BELOW HPS - SEAM TO SEAM</v>
          </cell>
        </row>
        <row r="17">
          <cell r="F17">
            <v>0.25</v>
          </cell>
        </row>
        <row r="17">
          <cell r="M17">
            <v>14.5</v>
          </cell>
        </row>
        <row r="18">
          <cell r="A18" t="str">
            <v>ACROSS BACK 6" BELOW HPS - SEAM TO SEAM</v>
          </cell>
        </row>
        <row r="18">
          <cell r="F18">
            <v>0.25</v>
          </cell>
        </row>
        <row r="18">
          <cell r="M18">
            <v>15.625</v>
          </cell>
        </row>
        <row r="19">
          <cell r="A19" t="str">
            <v>BUST CIRC (1" BELOW AH) - STRAIGHT</v>
          </cell>
        </row>
        <row r="19">
          <cell r="F19">
            <v>0.5</v>
          </cell>
        </row>
        <row r="19">
          <cell r="M19">
            <v>44</v>
          </cell>
        </row>
        <row r="20">
          <cell r="A20" t="str">
            <v>WAIST SEAM CIRC</v>
          </cell>
        </row>
        <row r="20">
          <cell r="F20">
            <v>0.5</v>
          </cell>
        </row>
        <row r="20">
          <cell r="M20">
            <v>40.5</v>
          </cell>
        </row>
        <row r="21">
          <cell r="A21" t="str">
            <v>HIP CIRC (8.5" BELOW WAIST JOIN SEAM) - STRAIGHT</v>
          </cell>
        </row>
        <row r="21">
          <cell r="F21">
            <v>0.5</v>
          </cell>
        </row>
        <row r="21">
          <cell r="M21">
            <v>50</v>
          </cell>
        </row>
        <row r="22">
          <cell r="A22" t="str">
            <v>THIGH CIRC (15" BELOW WAIST JOIN SEAM)</v>
          </cell>
        </row>
        <row r="22">
          <cell r="F22">
            <v>0.5</v>
          </cell>
        </row>
        <row r="22">
          <cell r="M22">
            <v>52.5</v>
          </cell>
        </row>
        <row r="23">
          <cell r="A23" t="str">
            <v>SWEEP CIRC (SELF) - ALONG THE CURVE</v>
          </cell>
        </row>
        <row r="23">
          <cell r="F23">
            <v>0.5</v>
          </cell>
        </row>
        <row r="23">
          <cell r="M23">
            <v>96.5</v>
          </cell>
        </row>
        <row r="24">
          <cell r="A24" t="str">
            <v>SWEEP CIRC (LINING) - ALONG THE CURVE</v>
          </cell>
        </row>
        <row r="24">
          <cell r="F24">
            <v>0.5</v>
          </cell>
        </row>
        <row r="24">
          <cell r="M24">
            <v>94.5</v>
          </cell>
        </row>
        <row r="25">
          <cell r="A25" t="str">
            <v>FRONT ARMHOLE - ALONG CURVE</v>
          </cell>
        </row>
        <row r="25">
          <cell r="F25">
            <v>0.25</v>
          </cell>
        </row>
        <row r="25">
          <cell r="M25">
            <v>11.625</v>
          </cell>
        </row>
        <row r="26">
          <cell r="A26" t="str">
            <v>BACK ARMHOLE - ALONG CURVE</v>
          </cell>
        </row>
        <row r="26">
          <cell r="F26">
            <v>0.25</v>
          </cell>
        </row>
        <row r="26">
          <cell r="M26">
            <v>11.75</v>
          </cell>
        </row>
        <row r="27">
          <cell r="A27" t="str">
            <v>SLV LENGTH (W/O THE CUFF)</v>
          </cell>
        </row>
        <row r="27">
          <cell r="F27">
            <v>0.125</v>
          </cell>
        </row>
        <row r="27">
          <cell r="M27">
            <v>25</v>
          </cell>
        </row>
        <row r="28">
          <cell r="A28" t="str">
            <v>BICEP 1" BELOW ARMHOLE</v>
          </cell>
        </row>
        <row r="28">
          <cell r="F28">
            <v>0.125</v>
          </cell>
        </row>
        <row r="28">
          <cell r="M28">
            <v>18.75</v>
          </cell>
        </row>
        <row r="29">
          <cell r="A29" t="str">
            <v>SLEEVE OPENING WIDTH@ BOTTOM EDGE</v>
          </cell>
        </row>
        <row r="29">
          <cell r="F29">
            <v>0.125</v>
          </cell>
        </row>
        <row r="29">
          <cell r="M29">
            <v>8.5</v>
          </cell>
        </row>
        <row r="30">
          <cell r="A30" t="str">
            <v>ZIPPER LENGTH</v>
          </cell>
        </row>
        <row r="30">
          <cell r="F30">
            <v>0.25</v>
          </cell>
        </row>
        <row r="30">
          <cell r="M30">
            <v>19.75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1"/>
  <sheetViews>
    <sheetView view="pageBreakPreview" zoomScaleNormal="100" topLeftCell="D11" workbookViewId="0">
      <selection activeCell="E9" sqref="E9:E30"/>
    </sheetView>
  </sheetViews>
  <sheetFormatPr defaultColWidth="12.6637168141593" defaultRowHeight="15.75" customHeight="1"/>
  <cols>
    <col min="1" max="1" width="4.16814159292035" style="93" customWidth="1"/>
    <col min="2" max="2" width="16.3362831858407" style="93" customWidth="1"/>
    <col min="3" max="3" width="14" style="93" customWidth="1"/>
    <col min="4" max="4" width="13.3362831858407" style="93" customWidth="1"/>
    <col min="5" max="5" width="25.5575221238938" style="93" customWidth="1"/>
    <col min="6" max="6" width="10.8318584070796" style="93" customWidth="1"/>
    <col min="7" max="7" width="8.66371681415929" style="93" hidden="1" customWidth="1"/>
    <col min="8" max="8" width="9.66371681415929" style="93" customWidth="1"/>
    <col min="9" max="9" width="10.1681415929204" style="93" customWidth="1"/>
    <col min="10" max="13" width="8.66371681415929" style="93" customWidth="1"/>
    <col min="14" max="14" width="5.66371681415929" style="93" customWidth="1"/>
    <col min="15" max="17" width="8.66371681415929" style="93" customWidth="1"/>
    <col min="18" max="18" width="5.50442477876106" style="93" customWidth="1"/>
    <col min="19" max="19" width="8.66371681415929" style="93" customWidth="1"/>
    <col min="20" max="21" width="8.50442477876106" style="93" customWidth="1"/>
    <col min="22" max="22" width="6.66371681415929" style="93" customWidth="1"/>
    <col min="23" max="23" width="10.1681415929204" style="93" customWidth="1"/>
    <col min="24" max="24" width="28.6637168141593" style="93" customWidth="1"/>
    <col min="25" max="16384" width="12.6637168141593" style="93"/>
  </cols>
  <sheetData>
    <row r="1" s="93" customFormat="1" ht="30" customHeight="1" spans="1:25">
      <c r="A1" s="94" t="s">
        <v>0</v>
      </c>
      <c r="B1" s="95"/>
      <c r="C1" s="95"/>
      <c r="D1" s="96"/>
      <c r="E1" s="97" t="s">
        <v>1</v>
      </c>
      <c r="F1" s="98" t="str">
        <f>'[1]Style Summary Cover Page'!E1</f>
        <v>BG7207</v>
      </c>
      <c r="G1" s="99"/>
      <c r="H1" s="100" t="s">
        <v>2</v>
      </c>
      <c r="I1" s="97"/>
      <c r="J1" s="98" t="e">
        <f>'[1]Style Summary Cover Page'!I1</f>
        <v>#REF!</v>
      </c>
      <c r="K1" s="150"/>
      <c r="L1" s="150"/>
      <c r="M1" s="99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74"/>
      <c r="Y1" s="174"/>
    </row>
    <row r="2" s="93" customFormat="1" customHeight="1" spans="1:25">
      <c r="A2" s="101" t="s">
        <v>3</v>
      </c>
      <c r="B2" s="102"/>
      <c r="C2" s="103" t="str">
        <f>'[1]Style Summary Cover Page'!B2</f>
        <v>JUNIPER DRESS</v>
      </c>
      <c r="D2" s="104" t="s">
        <v>4</v>
      </c>
      <c r="E2" s="105" t="str">
        <f>'[1]Style Summary Cover Page'!D2</f>
        <v>SARAH PUNTER</v>
      </c>
      <c r="F2" s="106"/>
      <c r="G2" s="107" t="s">
        <v>5</v>
      </c>
      <c r="H2" s="107"/>
      <c r="I2" s="107"/>
      <c r="J2" s="152" t="str">
        <f>'[1]Style Summary Cover Page'!I2</f>
        <v>NEW ORIGINAL SAMPLE </v>
      </c>
      <c r="K2" s="153"/>
      <c r="L2" s="153"/>
      <c r="M2" s="154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74"/>
      <c r="Y2" s="174"/>
    </row>
    <row r="3" s="93" customFormat="1" customHeight="1" spans="1:25">
      <c r="A3" s="108" t="s">
        <v>6</v>
      </c>
      <c r="B3" s="109"/>
      <c r="C3" s="110">
        <f>'[1]Style Summary Cover Page'!B3</f>
        <v>45232</v>
      </c>
      <c r="D3" s="111" t="s">
        <v>7</v>
      </c>
      <c r="E3" s="112" t="str">
        <f>'[1]Style Summary Cover Page'!D3</f>
        <v>SARAH P/ SOPHIA S</v>
      </c>
      <c r="F3" s="113"/>
      <c r="G3" s="114"/>
      <c r="H3" s="114"/>
      <c r="I3" s="114"/>
      <c r="J3" s="152"/>
      <c r="K3" s="153"/>
      <c r="L3" s="153"/>
      <c r="M3" s="154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74"/>
      <c r="Y3" s="174"/>
    </row>
    <row r="4" s="93" customFormat="1" customHeight="1" spans="1:25">
      <c r="A4" s="108" t="s">
        <v>8</v>
      </c>
      <c r="B4" s="109"/>
      <c r="C4" s="110" t="str">
        <f>'[1]Style Summary Cover Page'!B4</f>
        <v>SPRING 25</v>
      </c>
      <c r="D4" s="111" t="s">
        <v>9</v>
      </c>
      <c r="E4" s="112" t="str">
        <f>'[1]Style Summary Cover Page'!D4</f>
        <v>SEAN</v>
      </c>
      <c r="F4" s="115"/>
      <c r="G4" s="114"/>
      <c r="H4" s="114"/>
      <c r="I4" s="114"/>
      <c r="J4" s="156"/>
      <c r="K4" s="157"/>
      <c r="L4" s="157"/>
      <c r="M4" s="158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74"/>
      <c r="Y4" s="174"/>
    </row>
    <row r="5" s="93" customFormat="1" customHeight="1" spans="1:25">
      <c r="A5" s="108" t="s">
        <v>10</v>
      </c>
      <c r="B5" s="109"/>
      <c r="C5" s="110" t="str">
        <f>'[1]Style Summary Cover Page'!B5</f>
        <v>SPRING</v>
      </c>
      <c r="D5" s="111" t="s">
        <v>11</v>
      </c>
      <c r="E5" s="112" t="str">
        <f>'[1]Style Summary Cover Page'!D5</f>
        <v>SMALL</v>
      </c>
      <c r="F5" s="115"/>
      <c r="G5" s="116" t="s">
        <v>12</v>
      </c>
      <c r="H5" s="117"/>
      <c r="I5" s="159"/>
      <c r="J5" s="160" t="str">
        <f>'[1]Style Summary Cover Page'!I5</f>
        <v>YES- REVISED 3RD</v>
      </c>
      <c r="K5" s="160"/>
      <c r="L5" s="160"/>
      <c r="M5" s="161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74"/>
      <c r="Y5" s="174"/>
    </row>
    <row r="6" s="93" customFormat="1" customHeight="1" spans="1:25">
      <c r="A6" s="118" t="s">
        <v>13</v>
      </c>
      <c r="B6" s="119"/>
      <c r="C6" s="120" t="str">
        <f>'[1]Style Summary Cover Page'!B6</f>
        <v>XS-XXL</v>
      </c>
      <c r="D6" s="121" t="s">
        <v>14</v>
      </c>
      <c r="E6" s="122" t="str">
        <f>'[1]Style Summary Cover Page'!D6</f>
        <v>ANY AVAILABLE</v>
      </c>
      <c r="F6" s="123"/>
      <c r="G6" s="124" t="s">
        <v>15</v>
      </c>
      <c r="H6" s="125"/>
      <c r="I6" s="162"/>
      <c r="J6" s="163" t="str">
        <f>'[1]Style Summary Cover Page'!I6</f>
        <v>MILLY</v>
      </c>
      <c r="K6" s="163"/>
      <c r="L6" s="163"/>
      <c r="M6" s="164"/>
      <c r="N6" s="155"/>
      <c r="O6" s="155"/>
      <c r="P6" s="155"/>
      <c r="Q6" s="155"/>
      <c r="R6" s="155"/>
      <c r="S6" s="155"/>
      <c r="T6" s="155"/>
      <c r="U6" s="155"/>
      <c r="V6" s="155"/>
      <c r="W6" s="175"/>
      <c r="X6" s="174"/>
      <c r="Y6" s="174"/>
    </row>
    <row r="7" s="93" customFormat="1" customHeight="1" spans="1:25">
      <c r="A7" s="126"/>
      <c r="B7" s="127" t="s">
        <v>16</v>
      </c>
      <c r="C7" s="128"/>
      <c r="D7" s="128"/>
      <c r="E7" s="128"/>
      <c r="F7" s="129" t="s">
        <v>17</v>
      </c>
      <c r="G7" s="129" t="s">
        <v>18</v>
      </c>
      <c r="H7" s="130" t="s">
        <v>19</v>
      </c>
      <c r="I7" s="165" t="s">
        <v>20</v>
      </c>
      <c r="J7" s="166" t="s">
        <v>21</v>
      </c>
      <c r="K7" s="130" t="s">
        <v>22</v>
      </c>
      <c r="L7" s="130" t="s">
        <v>23</v>
      </c>
      <c r="M7" s="130" t="s">
        <v>24</v>
      </c>
      <c r="N7" s="167"/>
      <c r="O7" s="167"/>
      <c r="P7" s="168"/>
      <c r="Q7" s="167"/>
      <c r="R7" s="167"/>
      <c r="S7" s="167"/>
      <c r="T7" s="168"/>
      <c r="U7" s="167"/>
      <c r="V7" s="167"/>
      <c r="W7" s="168"/>
      <c r="X7" s="170"/>
      <c r="Y7" s="174"/>
    </row>
    <row r="8" s="93" customFormat="1" ht="15" customHeight="1" spans="1:25">
      <c r="A8" s="131"/>
      <c r="B8" s="132"/>
      <c r="C8" s="132"/>
      <c r="D8" s="132"/>
      <c r="E8" s="132"/>
      <c r="F8" s="133"/>
      <c r="G8" s="133"/>
      <c r="H8" s="134"/>
      <c r="I8" s="134"/>
      <c r="J8" s="134"/>
      <c r="K8" s="134"/>
      <c r="L8" s="134"/>
      <c r="M8" s="134"/>
      <c r="N8" s="169"/>
      <c r="O8" s="170"/>
      <c r="P8" s="170"/>
      <c r="Q8" s="170"/>
      <c r="R8" s="169"/>
      <c r="S8" s="170"/>
      <c r="T8" s="170"/>
      <c r="U8" s="170"/>
      <c r="V8" s="169"/>
      <c r="W8" s="170"/>
      <c r="X8" s="170"/>
      <c r="Y8" s="174"/>
    </row>
    <row r="9" s="93" customFormat="1" ht="21" customHeight="1" spans="1:25">
      <c r="A9" s="135">
        <v>1</v>
      </c>
      <c r="B9" s="136" t="str">
        <f>'[2]SPEC SHEET (2)'!A10</f>
        <v>FRONT BODY LENGTH FROM HPS TO HEM</v>
      </c>
      <c r="C9" s="136"/>
      <c r="D9" s="137"/>
      <c r="E9" s="138" t="s">
        <v>25</v>
      </c>
      <c r="F9" s="139">
        <v>44930</v>
      </c>
      <c r="G9" s="140">
        <f t="shared" ref="G9:G11" si="0">H9-0.25</f>
        <v>60.75</v>
      </c>
      <c r="H9" s="178">
        <f>I9-1</f>
        <v>61</v>
      </c>
      <c r="I9" s="180">
        <f>'[2]SPEC SHEET (2)'!S10</f>
        <v>62</v>
      </c>
      <c r="J9" s="178">
        <f t="shared" ref="J9:M9" si="1">I9+1</f>
        <v>63</v>
      </c>
      <c r="K9" s="178">
        <f t="shared" si="1"/>
        <v>64</v>
      </c>
      <c r="L9" s="178">
        <f t="shared" si="1"/>
        <v>65</v>
      </c>
      <c r="M9" s="178">
        <f t="shared" si="1"/>
        <v>66</v>
      </c>
      <c r="N9" s="171"/>
      <c r="O9" s="171"/>
      <c r="P9" s="171"/>
      <c r="Q9" s="172"/>
      <c r="R9" s="171"/>
      <c r="S9" s="171"/>
      <c r="T9" s="171"/>
      <c r="U9" s="172"/>
      <c r="V9" s="171"/>
      <c r="W9" s="171"/>
      <c r="X9" s="176"/>
      <c r="Y9" s="174"/>
    </row>
    <row r="10" s="93" customFormat="1" ht="21" customHeight="1" spans="1:25">
      <c r="A10" s="135">
        <f t="shared" ref="A10:A30" si="2">A9+1</f>
        <v>2</v>
      </c>
      <c r="B10" s="137" t="str">
        <f>'[2]SPEC SHEET (2)'!A11</f>
        <v>BACK BODY LENGTH FROM CB NECK TO HEM</v>
      </c>
      <c r="C10" s="142"/>
      <c r="D10" s="142"/>
      <c r="E10" s="138" t="s">
        <v>26</v>
      </c>
      <c r="F10" s="139">
        <v>45295</v>
      </c>
      <c r="G10" s="140">
        <f t="shared" si="0"/>
        <v>58.25</v>
      </c>
      <c r="H10" s="178">
        <f>I10-1</f>
        <v>58.5</v>
      </c>
      <c r="I10" s="180">
        <f>'[2]SPEC SHEET (2)'!S11</f>
        <v>59.5</v>
      </c>
      <c r="J10" s="178">
        <f t="shared" ref="J10:M10" si="3">I10+1</f>
        <v>60.5</v>
      </c>
      <c r="K10" s="178">
        <f t="shared" si="3"/>
        <v>61.5</v>
      </c>
      <c r="L10" s="178">
        <f t="shared" si="3"/>
        <v>62.5</v>
      </c>
      <c r="M10" s="178">
        <f t="shared" si="3"/>
        <v>63.5</v>
      </c>
      <c r="N10" s="171"/>
      <c r="O10" s="171"/>
      <c r="P10" s="171"/>
      <c r="Q10" s="172"/>
      <c r="R10" s="171"/>
      <c r="S10" s="171"/>
      <c r="T10" s="171"/>
      <c r="U10" s="172"/>
      <c r="V10" s="171"/>
      <c r="W10" s="171"/>
      <c r="X10" s="176"/>
      <c r="Y10" s="174"/>
    </row>
    <row r="11" s="93" customFormat="1" ht="21" customHeight="1" spans="1:25">
      <c r="A11" s="135">
        <f t="shared" si="2"/>
        <v>3</v>
      </c>
      <c r="B11" s="137" t="str">
        <f>'[2]SPEC SHEET (2)'!A12</f>
        <v>SHOULDER WIDTH STRAIGHT</v>
      </c>
      <c r="C11" s="142"/>
      <c r="D11" s="142"/>
      <c r="E11" s="138" t="s">
        <v>27</v>
      </c>
      <c r="F11" s="143">
        <v>0.25</v>
      </c>
      <c r="G11" s="140">
        <f t="shared" si="0"/>
        <v>14.125</v>
      </c>
      <c r="H11" s="178">
        <f t="shared" ref="H11:H16" si="4">I11-0.375</f>
        <v>14.375</v>
      </c>
      <c r="I11" s="180">
        <f>'[2]SPEC SHEET (2)'!S12</f>
        <v>14.75</v>
      </c>
      <c r="J11" s="178">
        <f t="shared" ref="J11:M11" si="5">I11+0.375</f>
        <v>15.125</v>
      </c>
      <c r="K11" s="178">
        <f t="shared" si="5"/>
        <v>15.5</v>
      </c>
      <c r="L11" s="178">
        <f t="shared" si="5"/>
        <v>15.875</v>
      </c>
      <c r="M11" s="178">
        <f t="shared" si="5"/>
        <v>16.25</v>
      </c>
      <c r="N11" s="171"/>
      <c r="O11" s="171"/>
      <c r="P11" s="171"/>
      <c r="Q11" s="172"/>
      <c r="R11" s="171"/>
      <c r="S11" s="171"/>
      <c r="T11" s="171"/>
      <c r="U11" s="172"/>
      <c r="V11" s="171"/>
      <c r="W11" s="171"/>
      <c r="X11" s="176"/>
      <c r="Y11" s="174"/>
    </row>
    <row r="12" s="93" customFormat="1" ht="21" customHeight="1" spans="1:25">
      <c r="A12" s="135">
        <f t="shared" si="2"/>
        <v>4</v>
      </c>
      <c r="B12" s="137" t="str">
        <f>'[2]SPEC SHEET (2)'!A13</f>
        <v>SHOULDER SLOPE</v>
      </c>
      <c r="C12" s="142"/>
      <c r="D12" s="142"/>
      <c r="E12" s="144" t="s">
        <v>28</v>
      </c>
      <c r="F12" s="145">
        <v>0.125</v>
      </c>
      <c r="G12" s="140">
        <f>H12</f>
        <v>1.5</v>
      </c>
      <c r="H12" s="178">
        <f>I12</f>
        <v>1.5</v>
      </c>
      <c r="I12" s="180">
        <f>'[2]SPEC SHEET (2)'!S13</f>
        <v>1.5</v>
      </c>
      <c r="J12" s="178">
        <f t="shared" ref="J12:M12" si="6">I12</f>
        <v>1.5</v>
      </c>
      <c r="K12" s="178">
        <f t="shared" si="6"/>
        <v>1.5</v>
      </c>
      <c r="L12" s="178">
        <f t="shared" si="6"/>
        <v>1.5</v>
      </c>
      <c r="M12" s="178">
        <f t="shared" si="6"/>
        <v>1.5</v>
      </c>
      <c r="N12" s="171"/>
      <c r="O12" s="171"/>
      <c r="P12" s="171"/>
      <c r="Q12" s="172"/>
      <c r="R12" s="171"/>
      <c r="S12" s="171"/>
      <c r="T12" s="171"/>
      <c r="U12" s="172"/>
      <c r="V12" s="171"/>
      <c r="W12" s="171"/>
      <c r="X12" s="176"/>
      <c r="Y12" s="174"/>
    </row>
    <row r="13" s="93" customFormat="1" ht="21" customHeight="1" spans="1:25">
      <c r="A13" s="135">
        <f t="shared" si="2"/>
        <v>5</v>
      </c>
      <c r="B13" s="137" t="str">
        <f>'[2]SPEC SHEET (2)'!A14</f>
        <v>SHOULDER SEAM FORWARD</v>
      </c>
      <c r="C13" s="142"/>
      <c r="D13" s="142"/>
      <c r="E13" s="144" t="s">
        <v>29</v>
      </c>
      <c r="F13" s="145">
        <v>0.125</v>
      </c>
      <c r="G13" s="140">
        <f>H13</f>
        <v>0.25</v>
      </c>
      <c r="H13" s="178">
        <f>I13</f>
        <v>0.25</v>
      </c>
      <c r="I13" s="180">
        <f>'[2]SPEC SHEET (2)'!S14</f>
        <v>0.25</v>
      </c>
      <c r="J13" s="178">
        <f>I13</f>
        <v>0.25</v>
      </c>
      <c r="K13" s="178">
        <f>I13</f>
        <v>0.25</v>
      </c>
      <c r="L13" s="178">
        <f>I13</f>
        <v>0.25</v>
      </c>
      <c r="M13" s="178">
        <f>J13</f>
        <v>0.25</v>
      </c>
      <c r="N13" s="171"/>
      <c r="O13" s="171"/>
      <c r="P13" s="171"/>
      <c r="Q13" s="172"/>
      <c r="R13" s="171"/>
      <c r="S13" s="171"/>
      <c r="T13" s="171"/>
      <c r="U13" s="172"/>
      <c r="V13" s="171"/>
      <c r="W13" s="171"/>
      <c r="X13" s="176"/>
      <c r="Y13" s="174"/>
    </row>
    <row r="14" s="93" customFormat="1" ht="21" customHeight="1" spans="1:25">
      <c r="A14" s="135">
        <f t="shared" si="2"/>
        <v>6</v>
      </c>
      <c r="B14" s="137" t="str">
        <f>'[2]SPEC SHEET (2)'!A15</f>
        <v>ARMHOLE DROP FROM HPS</v>
      </c>
      <c r="C14" s="142"/>
      <c r="D14" s="142"/>
      <c r="E14" s="144" t="s">
        <v>30</v>
      </c>
      <c r="F14" s="145">
        <v>0.125</v>
      </c>
      <c r="G14" s="140">
        <f t="shared" ref="G14:G16" si="7">H14-0.25</f>
        <v>9</v>
      </c>
      <c r="H14" s="178">
        <f>I14-0.25</f>
        <v>9.25</v>
      </c>
      <c r="I14" s="180">
        <f>'[2]SPEC SHEET (2)'!S15</f>
        <v>9.5</v>
      </c>
      <c r="J14" s="178">
        <f t="shared" ref="J14:M14" si="8">I14+0.25</f>
        <v>9.75</v>
      </c>
      <c r="K14" s="178">
        <f t="shared" si="8"/>
        <v>10</v>
      </c>
      <c r="L14" s="178">
        <f t="shared" si="8"/>
        <v>10.25</v>
      </c>
      <c r="M14" s="178">
        <f t="shared" si="8"/>
        <v>10.5</v>
      </c>
      <c r="N14" s="171"/>
      <c r="O14" s="171"/>
      <c r="P14" s="171"/>
      <c r="Q14" s="172"/>
      <c r="R14" s="171"/>
      <c r="S14" s="171"/>
      <c r="T14" s="171"/>
      <c r="U14" s="172"/>
      <c r="V14" s="171"/>
      <c r="W14" s="171"/>
      <c r="X14" s="176"/>
      <c r="Y14" s="174"/>
    </row>
    <row r="15" s="93" customFormat="1" ht="21" customHeight="1" spans="1:25">
      <c r="A15" s="135">
        <f t="shared" si="2"/>
        <v>7</v>
      </c>
      <c r="B15" s="137" t="str">
        <f>'[2]SPEC SHEET (2)'!A16</f>
        <v>ACROSS FRONT 5 1/2" FROM HPS STRAIGHT</v>
      </c>
      <c r="C15" s="142"/>
      <c r="D15" s="142"/>
      <c r="E15" s="144" t="s">
        <v>31</v>
      </c>
      <c r="F15" s="145">
        <v>0.25</v>
      </c>
      <c r="G15" s="140">
        <f t="shared" si="7"/>
        <v>11.625</v>
      </c>
      <c r="H15" s="178">
        <f t="shared" si="4"/>
        <v>11.875</v>
      </c>
      <c r="I15" s="180">
        <f>'[2]SPEC SHEET (2)'!S16</f>
        <v>12.25</v>
      </c>
      <c r="J15" s="178">
        <f t="shared" ref="J15:M15" si="9">I15+0.375</f>
        <v>12.625</v>
      </c>
      <c r="K15" s="178">
        <f t="shared" si="9"/>
        <v>13</v>
      </c>
      <c r="L15" s="178">
        <f t="shared" si="9"/>
        <v>13.375</v>
      </c>
      <c r="M15" s="178">
        <f t="shared" si="9"/>
        <v>13.75</v>
      </c>
      <c r="N15" s="171"/>
      <c r="O15" s="171"/>
      <c r="P15" s="171"/>
      <c r="Q15" s="172"/>
      <c r="R15" s="171"/>
      <c r="S15" s="171"/>
      <c r="T15" s="171"/>
      <c r="U15" s="172"/>
      <c r="V15" s="171"/>
      <c r="W15" s="171"/>
      <c r="X15" s="176"/>
      <c r="Y15" s="174"/>
    </row>
    <row r="16" s="93" customFormat="1" ht="21" customHeight="1" spans="1:25">
      <c r="A16" s="135">
        <f t="shared" si="2"/>
        <v>8</v>
      </c>
      <c r="B16" s="137" t="str">
        <f>'[2]SPEC SHEET (2)'!A17</f>
        <v>ACROSS BACK 5 1/2" FROM HPS STRAIGHT</v>
      </c>
      <c r="C16" s="142"/>
      <c r="D16" s="142"/>
      <c r="E16" s="144" t="s">
        <v>32</v>
      </c>
      <c r="F16" s="146">
        <v>45295</v>
      </c>
      <c r="G16" s="140">
        <f t="shared" si="7"/>
        <v>13.375</v>
      </c>
      <c r="H16" s="178">
        <f t="shared" si="4"/>
        <v>13.625</v>
      </c>
      <c r="I16" s="180">
        <f>'[2]SPEC SHEET (2)'!S17</f>
        <v>14</v>
      </c>
      <c r="J16" s="178">
        <f t="shared" ref="J16:M16" si="10">I16+0.375</f>
        <v>14.375</v>
      </c>
      <c r="K16" s="178">
        <f t="shared" si="10"/>
        <v>14.75</v>
      </c>
      <c r="L16" s="178">
        <f t="shared" si="10"/>
        <v>15.125</v>
      </c>
      <c r="M16" s="178">
        <f t="shared" si="10"/>
        <v>15.5</v>
      </c>
      <c r="N16" s="171"/>
      <c r="O16" s="172"/>
      <c r="P16" s="171"/>
      <c r="Q16" s="172"/>
      <c r="R16" s="171"/>
      <c r="S16" s="172"/>
      <c r="T16" s="171"/>
      <c r="U16" s="172"/>
      <c r="V16" s="171"/>
      <c r="W16" s="171"/>
      <c r="X16" s="176"/>
      <c r="Y16" s="174"/>
    </row>
    <row r="17" s="93" customFormat="1" ht="21" customHeight="1" spans="1:25">
      <c r="A17" s="135">
        <f t="shared" si="2"/>
        <v>9</v>
      </c>
      <c r="B17" s="137" t="str">
        <f>'[2]SPEC SHEET (2)'!A18</f>
        <v>BUST CIRC - 1" BELOW ARMHOLE</v>
      </c>
      <c r="C17" s="142"/>
      <c r="D17" s="142"/>
      <c r="E17" s="144" t="s">
        <v>33</v>
      </c>
      <c r="F17" s="146">
        <v>44928</v>
      </c>
      <c r="G17" s="140">
        <f t="shared" ref="G17:G22" si="11">H17-0.5</f>
        <v>32</v>
      </c>
      <c r="H17" s="178">
        <f t="shared" ref="H17:H22" si="12">I17-1</f>
        <v>32.5</v>
      </c>
      <c r="I17" s="180">
        <f>'[2]SPEC SHEET (2)'!S18</f>
        <v>33.5</v>
      </c>
      <c r="J17" s="178">
        <f t="shared" ref="J17:J22" si="13">I17+1</f>
        <v>34.5</v>
      </c>
      <c r="K17" s="178">
        <f t="shared" ref="K17:M17" si="14">J17+1.25</f>
        <v>35.75</v>
      </c>
      <c r="L17" s="178">
        <f t="shared" si="14"/>
        <v>37</v>
      </c>
      <c r="M17" s="178">
        <f t="shared" si="14"/>
        <v>38.25</v>
      </c>
      <c r="N17" s="171"/>
      <c r="O17" s="171"/>
      <c r="P17" s="171"/>
      <c r="Q17" s="172"/>
      <c r="R17" s="171"/>
      <c r="S17" s="171"/>
      <c r="T17" s="171"/>
      <c r="U17" s="172"/>
      <c r="V17" s="171"/>
      <c r="W17" s="171"/>
      <c r="X17" s="176"/>
      <c r="Y17" s="174"/>
    </row>
    <row r="18" s="93" customFormat="1" ht="21" customHeight="1" spans="1:25">
      <c r="A18" s="135">
        <f t="shared" si="2"/>
        <v>10</v>
      </c>
      <c r="B18" s="137" t="str">
        <f>'[2]SPEC SHEET (2)'!A19</f>
        <v>WAIST CIRC - 17" BELOW HPS</v>
      </c>
      <c r="C18" s="142"/>
      <c r="D18" s="142"/>
      <c r="E18" s="144" t="s">
        <v>34</v>
      </c>
      <c r="F18" s="146">
        <v>44928</v>
      </c>
      <c r="G18" s="140">
        <f t="shared" si="11"/>
        <v>29.25</v>
      </c>
      <c r="H18" s="178">
        <f t="shared" si="12"/>
        <v>29.75</v>
      </c>
      <c r="I18" s="180">
        <f>'[2]SPEC SHEET (2)'!S19</f>
        <v>30.75</v>
      </c>
      <c r="J18" s="178">
        <f t="shared" si="13"/>
        <v>31.75</v>
      </c>
      <c r="K18" s="178">
        <f t="shared" ref="K18:M18" si="15">J18+1.25</f>
        <v>33</v>
      </c>
      <c r="L18" s="178">
        <f t="shared" si="15"/>
        <v>34.25</v>
      </c>
      <c r="M18" s="178">
        <f t="shared" si="15"/>
        <v>35.5</v>
      </c>
      <c r="N18" s="171"/>
      <c r="O18" s="171"/>
      <c r="P18" s="171"/>
      <c r="Q18" s="172"/>
      <c r="R18" s="171"/>
      <c r="S18" s="171"/>
      <c r="T18" s="171"/>
      <c r="U18" s="172"/>
      <c r="V18" s="171"/>
      <c r="W18" s="171"/>
      <c r="X18" s="176"/>
      <c r="Y18" s="174"/>
    </row>
    <row r="19" s="93" customFormat="1" ht="21" customHeight="1" spans="1:25">
      <c r="A19" s="135">
        <f t="shared" si="2"/>
        <v>11</v>
      </c>
      <c r="B19" s="137" t="str">
        <f>'[2]SPEC SHEET (2)'!A20</f>
        <v>HIGH HIP CIRC - 21" BELOW WAIST SEAM</v>
      </c>
      <c r="C19" s="142"/>
      <c r="D19" s="142"/>
      <c r="E19" s="144" t="s">
        <v>35</v>
      </c>
      <c r="F19" s="146">
        <v>45293</v>
      </c>
      <c r="G19" s="140">
        <f t="shared" si="11"/>
        <v>32.5</v>
      </c>
      <c r="H19" s="178">
        <f t="shared" si="12"/>
        <v>33</v>
      </c>
      <c r="I19" s="180">
        <f>'[2]SPEC SHEET (2)'!S20</f>
        <v>34</v>
      </c>
      <c r="J19" s="178">
        <f t="shared" si="13"/>
        <v>35</v>
      </c>
      <c r="K19" s="178">
        <f t="shared" ref="K19:M19" si="16">J19+1.25</f>
        <v>36.25</v>
      </c>
      <c r="L19" s="178">
        <f t="shared" si="16"/>
        <v>37.5</v>
      </c>
      <c r="M19" s="178">
        <f t="shared" si="16"/>
        <v>38.75</v>
      </c>
      <c r="N19" s="171"/>
      <c r="O19" s="172"/>
      <c r="P19" s="171"/>
      <c r="Q19" s="172"/>
      <c r="R19" s="171"/>
      <c r="S19" s="172"/>
      <c r="T19" s="171"/>
      <c r="U19" s="172"/>
      <c r="V19" s="171"/>
      <c r="W19" s="171"/>
      <c r="X19" s="176"/>
      <c r="Y19" s="174"/>
    </row>
    <row r="20" s="93" customFormat="1" ht="21" customHeight="1" spans="1:25">
      <c r="A20" s="135">
        <f t="shared" si="2"/>
        <v>12</v>
      </c>
      <c r="B20" s="137" t="str">
        <f>'[2]SPEC SHEET (2)'!A21</f>
        <v>LOW HIP CIRC - 25" BELOW WAIST SEAM</v>
      </c>
      <c r="C20" s="142"/>
      <c r="D20" s="142"/>
      <c r="E20" s="144" t="s">
        <v>36</v>
      </c>
      <c r="F20" s="146">
        <v>44928</v>
      </c>
      <c r="G20" s="140">
        <f t="shared" si="11"/>
        <v>35.5</v>
      </c>
      <c r="H20" s="178">
        <f t="shared" si="12"/>
        <v>36</v>
      </c>
      <c r="I20" s="180">
        <f>'[2]SPEC SHEET (2)'!S21</f>
        <v>37</v>
      </c>
      <c r="J20" s="178">
        <f t="shared" si="13"/>
        <v>38</v>
      </c>
      <c r="K20" s="178">
        <f t="shared" ref="K20:M20" si="17">J20+1.25</f>
        <v>39.25</v>
      </c>
      <c r="L20" s="178">
        <f t="shared" si="17"/>
        <v>40.5</v>
      </c>
      <c r="M20" s="178">
        <f t="shared" si="17"/>
        <v>41.75</v>
      </c>
      <c r="N20" s="171"/>
      <c r="O20" s="171"/>
      <c r="P20" s="171"/>
      <c r="Q20" s="172"/>
      <c r="R20" s="171"/>
      <c r="S20" s="171"/>
      <c r="T20" s="171"/>
      <c r="U20" s="172"/>
      <c r="V20" s="171"/>
      <c r="W20" s="171"/>
      <c r="X20" s="176"/>
      <c r="Y20" s="174"/>
    </row>
    <row r="21" s="93" customFormat="1" ht="21" customHeight="1" spans="1:25">
      <c r="A21" s="135">
        <f t="shared" si="2"/>
        <v>13</v>
      </c>
      <c r="B21" s="137" t="str">
        <f>'[2]SPEC SHEET (2)'!A22</f>
        <v>SWEEP CIRC (SELF) - ALONG THE CURVE</v>
      </c>
      <c r="C21" s="142"/>
      <c r="D21" s="142"/>
      <c r="E21" s="144" t="s">
        <v>37</v>
      </c>
      <c r="F21" s="146">
        <v>44928</v>
      </c>
      <c r="G21" s="140">
        <f t="shared" si="11"/>
        <v>82.5</v>
      </c>
      <c r="H21" s="178">
        <f t="shared" si="12"/>
        <v>83</v>
      </c>
      <c r="I21" s="180">
        <f>'[2]SPEC SHEET (2)'!S22</f>
        <v>84</v>
      </c>
      <c r="J21" s="178">
        <f t="shared" si="13"/>
        <v>85</v>
      </c>
      <c r="K21" s="178">
        <f t="shared" ref="K21:M21" si="18">J21+1.25</f>
        <v>86.25</v>
      </c>
      <c r="L21" s="178">
        <f t="shared" si="18"/>
        <v>87.5</v>
      </c>
      <c r="M21" s="178">
        <f t="shared" si="18"/>
        <v>88.75</v>
      </c>
      <c r="N21" s="171"/>
      <c r="O21" s="171"/>
      <c r="P21" s="171"/>
      <c r="Q21" s="172"/>
      <c r="R21" s="171"/>
      <c r="S21" s="171"/>
      <c r="T21" s="171"/>
      <c r="U21" s="172"/>
      <c r="V21" s="171"/>
      <c r="W21" s="171"/>
      <c r="X21" s="176"/>
      <c r="Y21" s="174"/>
    </row>
    <row r="22" s="93" customFormat="1" ht="21" customHeight="1" spans="1:25">
      <c r="A22" s="135">
        <f t="shared" si="2"/>
        <v>14</v>
      </c>
      <c r="B22" s="137" t="str">
        <f>'[2]SPEC SHEET (2)'!A23</f>
        <v>SWEEP CIRC (LINING) - ALONG THE CURVE</v>
      </c>
      <c r="C22" s="142"/>
      <c r="D22" s="142"/>
      <c r="E22" s="144" t="s">
        <v>38</v>
      </c>
      <c r="F22" s="146">
        <v>44928</v>
      </c>
      <c r="G22" s="140">
        <f t="shared" si="11"/>
        <v>80.5</v>
      </c>
      <c r="H22" s="178">
        <f t="shared" si="12"/>
        <v>81</v>
      </c>
      <c r="I22" s="180">
        <f>'[2]SPEC SHEET (2)'!S23</f>
        <v>82</v>
      </c>
      <c r="J22" s="178">
        <f t="shared" si="13"/>
        <v>83</v>
      </c>
      <c r="K22" s="178">
        <f t="shared" ref="K22:M22" si="19">J22+1.25</f>
        <v>84.25</v>
      </c>
      <c r="L22" s="178">
        <f t="shared" si="19"/>
        <v>85.5</v>
      </c>
      <c r="M22" s="178">
        <f t="shared" si="19"/>
        <v>86.75</v>
      </c>
      <c r="N22" s="171"/>
      <c r="O22" s="171"/>
      <c r="P22" s="171"/>
      <c r="Q22" s="172"/>
      <c r="R22" s="171"/>
      <c r="S22" s="171"/>
      <c r="T22" s="171"/>
      <c r="U22" s="172"/>
      <c r="V22" s="171"/>
      <c r="W22" s="171"/>
      <c r="X22" s="176"/>
      <c r="Y22" s="174"/>
    </row>
    <row r="23" s="93" customFormat="1" ht="21" customHeight="1" spans="1:25">
      <c r="A23" s="135">
        <f t="shared" si="2"/>
        <v>15</v>
      </c>
      <c r="B23" s="137" t="str">
        <f>'[2]SPEC SHEET (2)'!A24</f>
        <v>SLV LENGTH FROM AH JOIN SEAM TO HEM</v>
      </c>
      <c r="C23" s="142"/>
      <c r="D23" s="142"/>
      <c r="E23" s="144" t="s">
        <v>39</v>
      </c>
      <c r="F23" s="143">
        <v>0.5</v>
      </c>
      <c r="G23" s="140">
        <f>H23-0.375</f>
        <v>25.375</v>
      </c>
      <c r="H23" s="178">
        <f>I23-0.5</f>
        <v>25.75</v>
      </c>
      <c r="I23" s="180">
        <f>'[2]SPEC SHEET (2)'!S24</f>
        <v>26.25</v>
      </c>
      <c r="J23" s="178">
        <f t="shared" ref="J23:M23" si="20">I23+0.5</f>
        <v>26.75</v>
      </c>
      <c r="K23" s="178">
        <f t="shared" si="20"/>
        <v>27.25</v>
      </c>
      <c r="L23" s="178">
        <f t="shared" si="20"/>
        <v>27.75</v>
      </c>
      <c r="M23" s="178">
        <f t="shared" si="20"/>
        <v>28.25</v>
      </c>
      <c r="N23" s="171"/>
      <c r="O23" s="171"/>
      <c r="P23" s="171"/>
      <c r="Q23" s="172"/>
      <c r="R23" s="171"/>
      <c r="S23" s="171"/>
      <c r="T23" s="171"/>
      <c r="U23" s="172"/>
      <c r="V23" s="171"/>
      <c r="W23" s="171"/>
      <c r="X23" s="176"/>
      <c r="Y23" s="174"/>
    </row>
    <row r="24" s="93" customFormat="1" ht="21" customHeight="1" spans="1:25">
      <c r="A24" s="135">
        <f t="shared" si="2"/>
        <v>16</v>
      </c>
      <c r="B24" s="137" t="str">
        <f>'[2]SPEC SHEET (2)'!A25</f>
        <v>INSEAM LENGTH - UA TO SLEEVE OPENING</v>
      </c>
      <c r="C24" s="142"/>
      <c r="D24" s="142"/>
      <c r="E24" s="144" t="s">
        <v>40</v>
      </c>
      <c r="F24" s="143">
        <v>0.5</v>
      </c>
      <c r="G24" s="140">
        <f>H24-0.25</f>
        <v>17.5</v>
      </c>
      <c r="H24" s="178">
        <f t="shared" ref="H24:H26" si="21">I24-0.25</f>
        <v>17.75</v>
      </c>
      <c r="I24" s="180">
        <f>'[2]SPEC SHEET (2)'!S25</f>
        <v>18</v>
      </c>
      <c r="J24" s="178">
        <f t="shared" ref="J24:M24" si="22">I24+0.25</f>
        <v>18.25</v>
      </c>
      <c r="K24" s="178">
        <f t="shared" si="22"/>
        <v>18.5</v>
      </c>
      <c r="L24" s="178">
        <f t="shared" si="22"/>
        <v>18.75</v>
      </c>
      <c r="M24" s="178">
        <f t="shared" si="22"/>
        <v>19</v>
      </c>
      <c r="N24" s="171"/>
      <c r="O24" s="171"/>
      <c r="P24" s="171"/>
      <c r="Q24" s="172"/>
      <c r="R24" s="171"/>
      <c r="S24" s="171"/>
      <c r="T24" s="171"/>
      <c r="U24" s="172"/>
      <c r="V24" s="171"/>
      <c r="W24" s="171"/>
      <c r="X24" s="176"/>
      <c r="Y24" s="174"/>
    </row>
    <row r="25" s="93" customFormat="1" ht="21" customHeight="1" spans="1:25">
      <c r="A25" s="135">
        <f t="shared" si="2"/>
        <v>17</v>
      </c>
      <c r="B25" s="137" t="str">
        <f>'[2]SPEC SHEET (2)'!A26</f>
        <v>SLV OPENING WIDTH W/ ELASTIC RELAXED</v>
      </c>
      <c r="C25" s="142"/>
      <c r="D25" s="142"/>
      <c r="E25" s="144" t="s">
        <v>41</v>
      </c>
      <c r="F25" s="143">
        <v>0.25</v>
      </c>
      <c r="G25" s="140">
        <f t="shared" ref="G25:G27" si="23">H25-0.125</f>
        <v>7.875</v>
      </c>
      <c r="H25" s="178">
        <f t="shared" si="21"/>
        <v>8</v>
      </c>
      <c r="I25" s="180">
        <f>'[2]SPEC SHEET (2)'!S26</f>
        <v>8.25</v>
      </c>
      <c r="J25" s="178">
        <f t="shared" ref="J25:M25" si="24">I25+0.25</f>
        <v>8.5</v>
      </c>
      <c r="K25" s="178">
        <f t="shared" si="24"/>
        <v>8.75</v>
      </c>
      <c r="L25" s="178">
        <f t="shared" si="24"/>
        <v>9</v>
      </c>
      <c r="M25" s="178">
        <f t="shared" si="24"/>
        <v>9.25</v>
      </c>
      <c r="N25" s="171"/>
      <c r="O25" s="171"/>
      <c r="P25" s="171"/>
      <c r="Q25" s="172"/>
      <c r="R25" s="171"/>
      <c r="S25" s="171"/>
      <c r="T25" s="171"/>
      <c r="U25" s="172"/>
      <c r="V25" s="171"/>
      <c r="W25" s="171"/>
      <c r="X25" s="176"/>
      <c r="Y25" s="174"/>
    </row>
    <row r="26" s="93" customFormat="1" ht="21" customHeight="1" spans="1:25">
      <c r="A26" s="135">
        <f t="shared" si="2"/>
        <v>18</v>
      </c>
      <c r="B26" s="137" t="str">
        <f>'[2]SPEC SHEET (2)'!A27</f>
        <v>NECK WIDTH</v>
      </c>
      <c r="C26" s="142"/>
      <c r="D26" s="142"/>
      <c r="E26" s="144" t="s">
        <v>42</v>
      </c>
      <c r="F26" s="143">
        <v>0.25</v>
      </c>
      <c r="G26" s="140">
        <f t="shared" si="23"/>
        <v>6.375</v>
      </c>
      <c r="H26" s="178">
        <f t="shared" si="21"/>
        <v>6.5</v>
      </c>
      <c r="I26" s="180">
        <f>'[2]SPEC SHEET (2)'!S27</f>
        <v>6.75</v>
      </c>
      <c r="J26" s="178">
        <f t="shared" ref="J26:M26" si="25">I26+0.25</f>
        <v>7</v>
      </c>
      <c r="K26" s="178">
        <f t="shared" si="25"/>
        <v>7.25</v>
      </c>
      <c r="L26" s="178">
        <f t="shared" si="25"/>
        <v>7.5</v>
      </c>
      <c r="M26" s="178">
        <f t="shared" si="25"/>
        <v>7.75</v>
      </c>
      <c r="N26" s="171"/>
      <c r="O26" s="171"/>
      <c r="P26" s="171"/>
      <c r="Q26" s="172"/>
      <c r="R26" s="171"/>
      <c r="S26" s="171"/>
      <c r="T26" s="171"/>
      <c r="U26" s="172"/>
      <c r="V26" s="171"/>
      <c r="W26" s="171"/>
      <c r="X26" s="176"/>
      <c r="Y26" s="174"/>
    </row>
    <row r="27" s="93" customFormat="1" ht="21" customHeight="1" spans="1:25">
      <c r="A27" s="135">
        <f t="shared" si="2"/>
        <v>19</v>
      </c>
      <c r="B27" s="137" t="str">
        <f>'[2]SPEC SHEET (2)'!A28</f>
        <v>FRONT NECK DROP FROM HPS TO BREAK POINT AT CF</v>
      </c>
      <c r="C27" s="142"/>
      <c r="D27" s="142"/>
      <c r="E27" s="144" t="s">
        <v>43</v>
      </c>
      <c r="F27" s="143">
        <v>0.125</v>
      </c>
      <c r="G27" s="140">
        <f t="shared" si="23"/>
        <v>10</v>
      </c>
      <c r="H27" s="178">
        <f>I27-0.125</f>
        <v>10.125</v>
      </c>
      <c r="I27" s="180">
        <f>'[2]SPEC SHEET (2)'!S28</f>
        <v>10.25</v>
      </c>
      <c r="J27" s="178">
        <f t="shared" ref="J27:M27" si="26">I27+0.125</f>
        <v>10.375</v>
      </c>
      <c r="K27" s="178">
        <f t="shared" si="26"/>
        <v>10.5</v>
      </c>
      <c r="L27" s="178">
        <f t="shared" si="26"/>
        <v>10.625</v>
      </c>
      <c r="M27" s="178">
        <f t="shared" si="26"/>
        <v>10.75</v>
      </c>
      <c r="N27" s="171"/>
      <c r="O27" s="171"/>
      <c r="P27" s="171"/>
      <c r="Q27" s="172"/>
      <c r="R27" s="171"/>
      <c r="S27" s="171"/>
      <c r="T27" s="171"/>
      <c r="U27" s="172"/>
      <c r="V27" s="171"/>
      <c r="W27" s="171"/>
      <c r="X27" s="176"/>
      <c r="Y27" s="174"/>
    </row>
    <row r="28" s="93" customFormat="1" ht="21" customHeight="1" spans="1:25">
      <c r="A28" s="135">
        <f t="shared" si="2"/>
        <v>20</v>
      </c>
      <c r="B28" s="137" t="str">
        <f>'[2]SPEC SHEET (2)'!A29</f>
        <v>BACK NECK DROP FROM HPS AT CB</v>
      </c>
      <c r="C28" s="142"/>
      <c r="D28" s="142"/>
      <c r="E28" s="144" t="s">
        <v>44</v>
      </c>
      <c r="F28" s="143">
        <v>0.125</v>
      </c>
      <c r="G28" s="140">
        <f>H28</f>
        <v>1.25</v>
      </c>
      <c r="H28" s="178">
        <f>I28</f>
        <v>1.25</v>
      </c>
      <c r="I28" s="180">
        <f>'[2]SPEC SHEET (2)'!S29</f>
        <v>1.25</v>
      </c>
      <c r="J28" s="178">
        <f t="shared" ref="J28:M28" si="27">I28</f>
        <v>1.25</v>
      </c>
      <c r="K28" s="178">
        <f t="shared" si="27"/>
        <v>1.25</v>
      </c>
      <c r="L28" s="178">
        <f t="shared" si="27"/>
        <v>1.25</v>
      </c>
      <c r="M28" s="178">
        <f t="shared" si="27"/>
        <v>1.25</v>
      </c>
      <c r="N28" s="171"/>
      <c r="O28" s="171"/>
      <c r="P28" s="171"/>
      <c r="Q28" s="172"/>
      <c r="R28" s="171"/>
      <c r="S28" s="171"/>
      <c r="T28" s="171"/>
      <c r="U28" s="172"/>
      <c r="V28" s="171"/>
      <c r="W28" s="171"/>
      <c r="X28" s="176"/>
      <c r="Y28" s="174"/>
    </row>
    <row r="29" s="93" customFormat="1" ht="21" customHeight="1" spans="1:25">
      <c r="A29" s="135">
        <f t="shared" si="2"/>
        <v>21</v>
      </c>
      <c r="B29" s="137" t="str">
        <f>'[2]SPEC SHEET (2)'!A30</f>
        <v>ZIPPER LENGTH</v>
      </c>
      <c r="C29" s="142"/>
      <c r="D29" s="142"/>
      <c r="E29" s="144" t="s">
        <v>45</v>
      </c>
      <c r="F29" s="147">
        <v>0.25</v>
      </c>
      <c r="G29" s="140">
        <f>H29-0.5</f>
        <v>19.5</v>
      </c>
      <c r="H29" s="178">
        <f>I29</f>
        <v>20</v>
      </c>
      <c r="I29" s="180">
        <f>'[2]SPEC SHEET (2)'!S30</f>
        <v>20</v>
      </c>
      <c r="J29" s="178">
        <f t="shared" ref="J29:M29" si="28">I29+0.5</f>
        <v>20.5</v>
      </c>
      <c r="K29" s="178">
        <f>J29</f>
        <v>20.5</v>
      </c>
      <c r="L29" s="178">
        <f t="shared" si="28"/>
        <v>21</v>
      </c>
      <c r="M29" s="178">
        <f t="shared" si="28"/>
        <v>21.5</v>
      </c>
      <c r="N29" s="171"/>
      <c r="O29" s="173"/>
      <c r="P29" s="171"/>
      <c r="Q29" s="177"/>
      <c r="R29" s="171"/>
      <c r="S29" s="171"/>
      <c r="T29" s="171"/>
      <c r="U29" s="177"/>
      <c r="V29" s="171"/>
      <c r="W29" s="171"/>
      <c r="X29" s="176"/>
      <c r="Y29" s="174"/>
    </row>
    <row r="30" s="93" customFormat="1" ht="21" customHeight="1" spans="1:25">
      <c r="A30" s="135">
        <f t="shared" si="2"/>
        <v>22</v>
      </c>
      <c r="B30" s="137" t="str">
        <f>'[2]SPEC SHEET (2)'!A31</f>
        <v>HEM HEIGHT</v>
      </c>
      <c r="C30" s="142"/>
      <c r="D30" s="142"/>
      <c r="E30" s="144" t="s">
        <v>46</v>
      </c>
      <c r="F30" s="148">
        <v>0</v>
      </c>
      <c r="G30" s="149">
        <v>0.125</v>
      </c>
      <c r="H30" s="179">
        <v>0.125</v>
      </c>
      <c r="I30" s="180">
        <f>'[2]SPEC SHEET (2)'!S31</f>
        <v>0.125</v>
      </c>
      <c r="J30" s="179">
        <v>0.125</v>
      </c>
      <c r="K30" s="179">
        <v>0.125</v>
      </c>
      <c r="L30" s="179">
        <v>0.125</v>
      </c>
      <c r="M30" s="179">
        <v>1.125</v>
      </c>
      <c r="N30" s="171"/>
      <c r="O30" s="173"/>
      <c r="P30" s="171"/>
      <c r="Q30" s="177"/>
      <c r="R30" s="171"/>
      <c r="S30" s="171"/>
      <c r="T30" s="171"/>
      <c r="U30" s="177"/>
      <c r="V30" s="171"/>
      <c r="W30" s="171"/>
      <c r="X30" s="176"/>
      <c r="Y30" s="174"/>
    </row>
    <row r="31" s="93" customFormat="1" customHeight="1" spans="13:25"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</row>
    <row r="32" s="93" customFormat="1" customHeight="1" spans="13:25"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</row>
    <row r="33" s="93" customFormat="1" customHeight="1" spans="13:25"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</row>
    <row r="34" s="93" customFormat="1" customHeight="1" spans="13:25"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</row>
    <row r="35" s="93" customFormat="1" customHeight="1" spans="13:25"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</row>
    <row r="36" s="93" customFormat="1" customHeight="1" spans="13:25"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</row>
    <row r="37" s="93" customFormat="1" customHeight="1" spans="13:25"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</row>
    <row r="38" s="93" customFormat="1" customHeight="1" spans="13:25"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</row>
    <row r="39" s="93" customFormat="1" customHeight="1" spans="13:25"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</row>
    <row r="40" s="93" customFormat="1" customHeight="1" spans="13:25"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</row>
    <row r="41" s="93" customFormat="1" customHeight="1" spans="13:25"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</row>
  </sheetData>
  <mergeCells count="29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F7:F8"/>
    <mergeCell ref="G7:G8"/>
    <mergeCell ref="H7:H8"/>
    <mergeCell ref="I7:I8"/>
    <mergeCell ref="J7:J8"/>
    <mergeCell ref="K7:K8"/>
    <mergeCell ref="L7:L8"/>
    <mergeCell ref="M7:M8"/>
    <mergeCell ref="G2:I4"/>
    <mergeCell ref="J2:M4"/>
    <mergeCell ref="B7:E8"/>
  </mergeCells>
  <conditionalFormatting sqref="J11">
    <cfRule type="notContainsBlanks" dxfId="0" priority="1">
      <formula>LEN(TRIM(J11))&gt;0</formula>
    </cfRule>
  </conditionalFormatting>
  <conditionalFormatting sqref="J15">
    <cfRule type="notContainsBlanks" dxfId="0" priority="2">
      <formula>LEN(TRIM(J15))&gt;0</formula>
    </cfRule>
  </conditionalFormatting>
  <conditionalFormatting sqref="J9:M10 N9:N30 R9:R30 V9:V30 J12:J14 J16:J29">
    <cfRule type="notContainsBlanks" dxfId="0" priority="3">
      <formula>LEN(TRIM(J9))&gt;0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1"/>
  <sheetViews>
    <sheetView view="pageBreakPreview" zoomScaleNormal="100" topLeftCell="D11" workbookViewId="0">
      <selection activeCell="Q26" sqref="Q26"/>
    </sheetView>
  </sheetViews>
  <sheetFormatPr defaultColWidth="12.6637168141593" defaultRowHeight="15.75" customHeight="1"/>
  <cols>
    <col min="1" max="1" width="4.16814159292035" style="93" customWidth="1"/>
    <col min="2" max="2" width="16.3362831858407" style="93" customWidth="1"/>
    <col min="3" max="3" width="14" style="93" customWidth="1"/>
    <col min="4" max="4" width="13.3362831858407" style="93" customWidth="1"/>
    <col min="5" max="5" width="25.5575221238938" style="93" customWidth="1"/>
    <col min="6" max="6" width="10.8318584070796" style="93" customWidth="1"/>
    <col min="7" max="7" width="8.66371681415929" style="93" hidden="1" customWidth="1"/>
    <col min="8" max="8" width="9.66371681415929" style="93" customWidth="1"/>
    <col min="9" max="9" width="10.1681415929204" style="93" customWidth="1"/>
    <col min="10" max="13" width="8.66371681415929" style="93" customWidth="1"/>
    <col min="14" max="14" width="5.66371681415929" style="93" customWidth="1"/>
    <col min="15" max="17" width="8.66371681415929" style="93" customWidth="1"/>
    <col min="18" max="18" width="5.50442477876106" style="93" customWidth="1"/>
    <col min="19" max="19" width="8.66371681415929" style="93" customWidth="1"/>
    <col min="20" max="21" width="8.50442477876106" style="93" customWidth="1"/>
    <col min="22" max="22" width="6.66371681415929" style="93" customWidth="1"/>
    <col min="23" max="23" width="10.1681415929204" style="93" customWidth="1"/>
    <col min="24" max="24" width="28.6637168141593" style="93" customWidth="1"/>
    <col min="25" max="16384" width="12.6637168141593" style="93"/>
  </cols>
  <sheetData>
    <row r="1" s="93" customFormat="1" ht="30" customHeight="1" spans="1:25">
      <c r="A1" s="94" t="s">
        <v>0</v>
      </c>
      <c r="B1" s="95"/>
      <c r="C1" s="95"/>
      <c r="D1" s="96"/>
      <c r="E1" s="97" t="s">
        <v>1</v>
      </c>
      <c r="F1" s="98" t="str">
        <f>'[1]Style Summary Cover Page'!E1</f>
        <v>BG7207</v>
      </c>
      <c r="G1" s="99"/>
      <c r="H1" s="100" t="s">
        <v>2</v>
      </c>
      <c r="I1" s="97"/>
      <c r="J1" s="98" t="e">
        <f>'[1]Style Summary Cover Page'!I1</f>
        <v>#REF!</v>
      </c>
      <c r="K1" s="150"/>
      <c r="L1" s="150"/>
      <c r="M1" s="99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74"/>
      <c r="Y1" s="174"/>
    </row>
    <row r="2" s="93" customFormat="1" customHeight="1" spans="1:25">
      <c r="A2" s="101" t="s">
        <v>3</v>
      </c>
      <c r="B2" s="102"/>
      <c r="C2" s="103" t="str">
        <f>'[1]Style Summary Cover Page'!B2</f>
        <v>JUNIPER DRESS</v>
      </c>
      <c r="D2" s="104" t="s">
        <v>4</v>
      </c>
      <c r="E2" s="105" t="str">
        <f>'[1]Style Summary Cover Page'!D2</f>
        <v>SARAH PUNTER</v>
      </c>
      <c r="F2" s="106"/>
      <c r="G2" s="107" t="s">
        <v>5</v>
      </c>
      <c r="H2" s="107"/>
      <c r="I2" s="107"/>
      <c r="J2" s="152" t="str">
        <f>'[1]Style Summary Cover Page'!I2</f>
        <v>NEW ORIGINAL SAMPLE </v>
      </c>
      <c r="K2" s="153"/>
      <c r="L2" s="153"/>
      <c r="M2" s="154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74"/>
      <c r="Y2" s="174"/>
    </row>
    <row r="3" s="93" customFormat="1" customHeight="1" spans="1:25">
      <c r="A3" s="108" t="s">
        <v>6</v>
      </c>
      <c r="B3" s="109"/>
      <c r="C3" s="110">
        <f>'[1]Style Summary Cover Page'!B3</f>
        <v>45232</v>
      </c>
      <c r="D3" s="111" t="s">
        <v>7</v>
      </c>
      <c r="E3" s="112" t="str">
        <f>'[1]Style Summary Cover Page'!D3</f>
        <v>SARAH P/ SOPHIA S</v>
      </c>
      <c r="F3" s="113"/>
      <c r="G3" s="114"/>
      <c r="H3" s="114"/>
      <c r="I3" s="114"/>
      <c r="J3" s="152"/>
      <c r="K3" s="153"/>
      <c r="L3" s="153"/>
      <c r="M3" s="154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74"/>
      <c r="Y3" s="174"/>
    </row>
    <row r="4" s="93" customFormat="1" customHeight="1" spans="1:25">
      <c r="A4" s="108" t="s">
        <v>8</v>
      </c>
      <c r="B4" s="109"/>
      <c r="C4" s="110" t="str">
        <f>'[1]Style Summary Cover Page'!B4</f>
        <v>SPRING 25</v>
      </c>
      <c r="D4" s="111" t="s">
        <v>9</v>
      </c>
      <c r="E4" s="112" t="str">
        <f>'[1]Style Summary Cover Page'!D4</f>
        <v>SEAN</v>
      </c>
      <c r="F4" s="115"/>
      <c r="G4" s="114"/>
      <c r="H4" s="114"/>
      <c r="I4" s="114"/>
      <c r="J4" s="156"/>
      <c r="K4" s="157"/>
      <c r="L4" s="157"/>
      <c r="M4" s="158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74"/>
      <c r="Y4" s="174"/>
    </row>
    <row r="5" s="93" customFormat="1" customHeight="1" spans="1:25">
      <c r="A5" s="108" t="s">
        <v>10</v>
      </c>
      <c r="B5" s="109"/>
      <c r="C5" s="110" t="str">
        <f>'[1]Style Summary Cover Page'!B5</f>
        <v>SPRING</v>
      </c>
      <c r="D5" s="111" t="s">
        <v>11</v>
      </c>
      <c r="E5" s="112" t="str">
        <f>'[1]Style Summary Cover Page'!D5</f>
        <v>SMALL</v>
      </c>
      <c r="F5" s="115"/>
      <c r="G5" s="116" t="s">
        <v>12</v>
      </c>
      <c r="H5" s="117"/>
      <c r="I5" s="159"/>
      <c r="J5" s="160" t="str">
        <f>'[1]Style Summary Cover Page'!I5</f>
        <v>YES- REVISED 3RD</v>
      </c>
      <c r="K5" s="160"/>
      <c r="L5" s="160"/>
      <c r="M5" s="161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74"/>
      <c r="Y5" s="174"/>
    </row>
    <row r="6" s="93" customFormat="1" customHeight="1" spans="1:25">
      <c r="A6" s="118" t="s">
        <v>13</v>
      </c>
      <c r="B6" s="119"/>
      <c r="C6" s="120" t="str">
        <f>'[1]Style Summary Cover Page'!B6</f>
        <v>XS-XXL</v>
      </c>
      <c r="D6" s="121" t="s">
        <v>14</v>
      </c>
      <c r="E6" s="122" t="str">
        <f>'[1]Style Summary Cover Page'!D6</f>
        <v>ANY AVAILABLE</v>
      </c>
      <c r="F6" s="123"/>
      <c r="G6" s="124" t="s">
        <v>15</v>
      </c>
      <c r="H6" s="125"/>
      <c r="I6" s="162"/>
      <c r="J6" s="163" t="str">
        <f>'[1]Style Summary Cover Page'!I6</f>
        <v>MILLY</v>
      </c>
      <c r="K6" s="163"/>
      <c r="L6" s="163"/>
      <c r="M6" s="164"/>
      <c r="N6" s="155"/>
      <c r="O6" s="155"/>
      <c r="P6" s="155"/>
      <c r="Q6" s="155"/>
      <c r="R6" s="155"/>
      <c r="S6" s="155"/>
      <c r="T6" s="155"/>
      <c r="U6" s="155"/>
      <c r="V6" s="155"/>
      <c r="W6" s="175"/>
      <c r="X6" s="174"/>
      <c r="Y6" s="174"/>
    </row>
    <row r="7" s="93" customFormat="1" customHeight="1" spans="1:25">
      <c r="A7" s="126"/>
      <c r="B7" s="127" t="s">
        <v>16</v>
      </c>
      <c r="C7" s="128"/>
      <c r="D7" s="128"/>
      <c r="E7" s="128"/>
      <c r="F7" s="129" t="s">
        <v>17</v>
      </c>
      <c r="G7" s="129" t="s">
        <v>18</v>
      </c>
      <c r="H7" s="130" t="s">
        <v>19</v>
      </c>
      <c r="I7" s="165" t="s">
        <v>20</v>
      </c>
      <c r="J7" s="166" t="s">
        <v>21</v>
      </c>
      <c r="K7" s="130" t="s">
        <v>22</v>
      </c>
      <c r="L7" s="130" t="s">
        <v>23</v>
      </c>
      <c r="M7" s="130" t="s">
        <v>24</v>
      </c>
      <c r="N7" s="167"/>
      <c r="O7" s="167"/>
      <c r="P7" s="168"/>
      <c r="Q7" s="167"/>
      <c r="R7" s="167"/>
      <c r="S7" s="167"/>
      <c r="T7" s="168"/>
      <c r="U7" s="167"/>
      <c r="V7" s="167"/>
      <c r="W7" s="168"/>
      <c r="X7" s="170"/>
      <c r="Y7" s="174"/>
    </row>
    <row r="8" s="93" customFormat="1" ht="15" customHeight="1" spans="1:25">
      <c r="A8" s="131"/>
      <c r="B8" s="132"/>
      <c r="C8" s="132"/>
      <c r="D8" s="132"/>
      <c r="E8" s="132"/>
      <c r="F8" s="133"/>
      <c r="G8" s="133"/>
      <c r="H8" s="134"/>
      <c r="I8" s="134"/>
      <c r="J8" s="134"/>
      <c r="K8" s="134"/>
      <c r="L8" s="134"/>
      <c r="M8" s="134"/>
      <c r="N8" s="169"/>
      <c r="O8" s="170"/>
      <c r="P8" s="170"/>
      <c r="Q8" s="170"/>
      <c r="R8" s="169"/>
      <c r="S8" s="170"/>
      <c r="T8" s="170"/>
      <c r="U8" s="170"/>
      <c r="V8" s="169"/>
      <c r="W8" s="170"/>
      <c r="X8" s="170"/>
      <c r="Y8" s="174"/>
    </row>
    <row r="9" s="93" customFormat="1" ht="21" customHeight="1" spans="1:25">
      <c r="A9" s="135">
        <v>1</v>
      </c>
      <c r="B9" s="136" t="str">
        <f>'[2]SPEC SHEET (2)'!A10</f>
        <v>FRONT BODY LENGTH FROM HPS TO HEM</v>
      </c>
      <c r="C9" s="136"/>
      <c r="D9" s="137"/>
      <c r="E9" s="138" t="s">
        <v>25</v>
      </c>
      <c r="F9" s="139">
        <v>44930</v>
      </c>
      <c r="G9" s="140">
        <f t="shared" ref="G9:G11" si="0">H9-0.25</f>
        <v>154.69</v>
      </c>
      <c r="H9" s="141">
        <f>'XS-XXL'!H9*2.54</f>
        <v>154.94</v>
      </c>
      <c r="I9" s="141">
        <f>'XS-XXL'!I9*2.54</f>
        <v>157.48</v>
      </c>
      <c r="J9" s="141">
        <f>'XS-XXL'!J9*2.54</f>
        <v>160.02</v>
      </c>
      <c r="K9" s="141">
        <f>'XS-XXL'!K9*2.54</f>
        <v>162.56</v>
      </c>
      <c r="L9" s="141">
        <f>'XS-XXL'!L9*2.54</f>
        <v>165.1</v>
      </c>
      <c r="M9" s="141">
        <f>'XS-XXL'!M9*2.54</f>
        <v>167.64</v>
      </c>
      <c r="N9" s="171"/>
      <c r="O9" s="171"/>
      <c r="P9" s="171"/>
      <c r="Q9" s="172"/>
      <c r="R9" s="171"/>
      <c r="S9" s="171"/>
      <c r="T9" s="171"/>
      <c r="U9" s="172"/>
      <c r="V9" s="171"/>
      <c r="W9" s="171"/>
      <c r="X9" s="176"/>
      <c r="Y9" s="174"/>
    </row>
    <row r="10" s="93" customFormat="1" ht="21" customHeight="1" spans="1:25">
      <c r="A10" s="135">
        <f t="shared" ref="A10:A30" si="1">A9+1</f>
        <v>2</v>
      </c>
      <c r="B10" s="137" t="str">
        <f>'[2]SPEC SHEET (2)'!A11</f>
        <v>BACK BODY LENGTH FROM CB NECK TO HEM</v>
      </c>
      <c r="C10" s="142"/>
      <c r="D10" s="142"/>
      <c r="E10" s="138" t="s">
        <v>26</v>
      </c>
      <c r="F10" s="139">
        <v>45295</v>
      </c>
      <c r="G10" s="140">
        <f t="shared" si="0"/>
        <v>148.34</v>
      </c>
      <c r="H10" s="141">
        <f>'XS-XXL'!H10*2.54</f>
        <v>148.59</v>
      </c>
      <c r="I10" s="141">
        <f>'XS-XXL'!I10*2.54</f>
        <v>151.13</v>
      </c>
      <c r="J10" s="141">
        <f>'XS-XXL'!J10*2.54</f>
        <v>153.67</v>
      </c>
      <c r="K10" s="141">
        <f>'XS-XXL'!K10*2.54</f>
        <v>156.21</v>
      </c>
      <c r="L10" s="141">
        <f>'XS-XXL'!L10*2.54</f>
        <v>158.75</v>
      </c>
      <c r="M10" s="141">
        <f>'XS-XXL'!M10*2.54</f>
        <v>161.29</v>
      </c>
      <c r="N10" s="171"/>
      <c r="O10" s="171"/>
      <c r="P10" s="171"/>
      <c r="Q10" s="172"/>
      <c r="R10" s="171"/>
      <c r="S10" s="171"/>
      <c r="T10" s="171"/>
      <c r="U10" s="172"/>
      <c r="V10" s="171"/>
      <c r="W10" s="171"/>
      <c r="X10" s="176"/>
      <c r="Y10" s="174"/>
    </row>
    <row r="11" s="93" customFormat="1" ht="21" customHeight="1" spans="1:25">
      <c r="A11" s="135">
        <f t="shared" si="1"/>
        <v>3</v>
      </c>
      <c r="B11" s="137" t="str">
        <f>'[2]SPEC SHEET (2)'!A12</f>
        <v>SHOULDER WIDTH STRAIGHT</v>
      </c>
      <c r="C11" s="142"/>
      <c r="D11" s="142"/>
      <c r="E11" s="138" t="s">
        <v>27</v>
      </c>
      <c r="F11" s="143">
        <v>0.25</v>
      </c>
      <c r="G11" s="140">
        <f t="shared" si="0"/>
        <v>36.2625</v>
      </c>
      <c r="H11" s="141">
        <f>'XS-XXL'!H11*2.54</f>
        <v>36.5125</v>
      </c>
      <c r="I11" s="141">
        <f>'XS-XXL'!I11*2.54</f>
        <v>37.465</v>
      </c>
      <c r="J11" s="141">
        <f>'XS-XXL'!J11*2.54</f>
        <v>38.4175</v>
      </c>
      <c r="K11" s="141">
        <f>'XS-XXL'!K11*2.54</f>
        <v>39.37</v>
      </c>
      <c r="L11" s="141">
        <f>'XS-XXL'!L11*2.54</f>
        <v>40.3225</v>
      </c>
      <c r="M11" s="141">
        <f>'XS-XXL'!M11*2.54</f>
        <v>41.275</v>
      </c>
      <c r="N11" s="171"/>
      <c r="O11" s="171"/>
      <c r="P11" s="171"/>
      <c r="Q11" s="172"/>
      <c r="R11" s="171"/>
      <c r="S11" s="171"/>
      <c r="T11" s="171"/>
      <c r="U11" s="172"/>
      <c r="V11" s="171"/>
      <c r="W11" s="171"/>
      <c r="X11" s="176"/>
      <c r="Y11" s="174"/>
    </row>
    <row r="12" s="93" customFormat="1" ht="21" customHeight="1" spans="1:25">
      <c r="A12" s="135">
        <f t="shared" si="1"/>
        <v>4</v>
      </c>
      <c r="B12" s="137" t="str">
        <f>'[2]SPEC SHEET (2)'!A13</f>
        <v>SHOULDER SLOPE</v>
      </c>
      <c r="C12" s="142"/>
      <c r="D12" s="142"/>
      <c r="E12" s="144" t="s">
        <v>28</v>
      </c>
      <c r="F12" s="145">
        <v>0.125</v>
      </c>
      <c r="G12" s="140">
        <f>H12</f>
        <v>3.81</v>
      </c>
      <c r="H12" s="141">
        <f>'XS-XXL'!H12*2.54</f>
        <v>3.81</v>
      </c>
      <c r="I12" s="141">
        <f>'XS-XXL'!I12*2.54</f>
        <v>3.81</v>
      </c>
      <c r="J12" s="141">
        <f>'XS-XXL'!J12*2.54</f>
        <v>3.81</v>
      </c>
      <c r="K12" s="141">
        <f>'XS-XXL'!K12*2.54</f>
        <v>3.81</v>
      </c>
      <c r="L12" s="141">
        <f>'XS-XXL'!L12*2.54</f>
        <v>3.81</v>
      </c>
      <c r="M12" s="141">
        <f>'XS-XXL'!M12*2.54</f>
        <v>3.81</v>
      </c>
      <c r="N12" s="171"/>
      <c r="O12" s="171"/>
      <c r="P12" s="171"/>
      <c r="Q12" s="172"/>
      <c r="R12" s="171"/>
      <c r="S12" s="171"/>
      <c r="T12" s="171"/>
      <c r="U12" s="172"/>
      <c r="V12" s="171"/>
      <c r="W12" s="171"/>
      <c r="X12" s="176"/>
      <c r="Y12" s="174"/>
    </row>
    <row r="13" s="93" customFormat="1" ht="21" customHeight="1" spans="1:25">
      <c r="A13" s="135">
        <f t="shared" si="1"/>
        <v>5</v>
      </c>
      <c r="B13" s="137" t="str">
        <f>'[2]SPEC SHEET (2)'!A14</f>
        <v>SHOULDER SEAM FORWARD</v>
      </c>
      <c r="C13" s="142"/>
      <c r="D13" s="142"/>
      <c r="E13" s="144" t="s">
        <v>29</v>
      </c>
      <c r="F13" s="145">
        <v>0.125</v>
      </c>
      <c r="G13" s="140">
        <f>H13</f>
        <v>0.635</v>
      </c>
      <c r="H13" s="141">
        <f>'XS-XXL'!H13*2.54</f>
        <v>0.635</v>
      </c>
      <c r="I13" s="141">
        <f>'XS-XXL'!I13*2.54</f>
        <v>0.635</v>
      </c>
      <c r="J13" s="141">
        <f>'XS-XXL'!J13*2.54</f>
        <v>0.635</v>
      </c>
      <c r="K13" s="141">
        <f>'XS-XXL'!K13*2.54</f>
        <v>0.635</v>
      </c>
      <c r="L13" s="141">
        <f>'XS-XXL'!L13*2.54</f>
        <v>0.635</v>
      </c>
      <c r="M13" s="141">
        <f>'XS-XXL'!M13*2.54</f>
        <v>0.635</v>
      </c>
      <c r="N13" s="171"/>
      <c r="O13" s="171"/>
      <c r="P13" s="171"/>
      <c r="Q13" s="172"/>
      <c r="R13" s="171"/>
      <c r="S13" s="171"/>
      <c r="T13" s="171"/>
      <c r="U13" s="172"/>
      <c r="V13" s="171"/>
      <c r="W13" s="171"/>
      <c r="X13" s="176"/>
      <c r="Y13" s="174"/>
    </row>
    <row r="14" s="93" customFormat="1" ht="21" customHeight="1" spans="1:25">
      <c r="A14" s="135">
        <f t="shared" si="1"/>
        <v>6</v>
      </c>
      <c r="B14" s="137" t="str">
        <f>'[2]SPEC SHEET (2)'!A15</f>
        <v>ARMHOLE DROP FROM HPS</v>
      </c>
      <c r="C14" s="142"/>
      <c r="D14" s="142"/>
      <c r="E14" s="144" t="s">
        <v>30</v>
      </c>
      <c r="F14" s="145">
        <v>0.125</v>
      </c>
      <c r="G14" s="140">
        <f t="shared" ref="G14:G16" si="2">H14-0.25</f>
        <v>23.245</v>
      </c>
      <c r="H14" s="141">
        <f>'XS-XXL'!H14*2.54</f>
        <v>23.495</v>
      </c>
      <c r="I14" s="141">
        <f>'XS-XXL'!I14*2.54</f>
        <v>24.13</v>
      </c>
      <c r="J14" s="141">
        <f>'XS-XXL'!J14*2.54</f>
        <v>24.765</v>
      </c>
      <c r="K14" s="141">
        <f>'XS-XXL'!K14*2.54</f>
        <v>25.4</v>
      </c>
      <c r="L14" s="141">
        <f>'XS-XXL'!L14*2.54</f>
        <v>26.035</v>
      </c>
      <c r="M14" s="141">
        <f>'XS-XXL'!M14*2.54</f>
        <v>26.67</v>
      </c>
      <c r="N14" s="171"/>
      <c r="O14" s="171"/>
      <c r="P14" s="171"/>
      <c r="Q14" s="172"/>
      <c r="R14" s="171"/>
      <c r="S14" s="171"/>
      <c r="T14" s="171"/>
      <c r="U14" s="172"/>
      <c r="V14" s="171"/>
      <c r="W14" s="171"/>
      <c r="X14" s="176"/>
      <c r="Y14" s="174"/>
    </row>
    <row r="15" s="93" customFormat="1" ht="21" customHeight="1" spans="1:25">
      <c r="A15" s="135">
        <f t="shared" si="1"/>
        <v>7</v>
      </c>
      <c r="B15" s="137" t="str">
        <f>'[2]SPEC SHEET (2)'!A16</f>
        <v>ACROSS FRONT 5 1/2" FROM HPS STRAIGHT</v>
      </c>
      <c r="C15" s="142"/>
      <c r="D15" s="142"/>
      <c r="E15" s="144" t="s">
        <v>31</v>
      </c>
      <c r="F15" s="145">
        <v>0.25</v>
      </c>
      <c r="G15" s="140">
        <f t="shared" si="2"/>
        <v>29.9125</v>
      </c>
      <c r="H15" s="141">
        <f>'XS-XXL'!H15*2.54</f>
        <v>30.1625</v>
      </c>
      <c r="I15" s="141">
        <f>'XS-XXL'!I15*2.54</f>
        <v>31.115</v>
      </c>
      <c r="J15" s="141">
        <f>'XS-XXL'!J15*2.54</f>
        <v>32.0675</v>
      </c>
      <c r="K15" s="141">
        <f>'XS-XXL'!K15*2.54</f>
        <v>33.02</v>
      </c>
      <c r="L15" s="141">
        <f>'XS-XXL'!L15*2.54</f>
        <v>33.9725</v>
      </c>
      <c r="M15" s="141">
        <f>'XS-XXL'!M15*2.54</f>
        <v>34.925</v>
      </c>
      <c r="N15" s="171"/>
      <c r="O15" s="171"/>
      <c r="P15" s="171"/>
      <c r="Q15" s="172"/>
      <c r="R15" s="171"/>
      <c r="S15" s="171"/>
      <c r="T15" s="171"/>
      <c r="U15" s="172"/>
      <c r="V15" s="171"/>
      <c r="W15" s="171"/>
      <c r="X15" s="176"/>
      <c r="Y15" s="174"/>
    </row>
    <row r="16" s="93" customFormat="1" ht="21" customHeight="1" spans="1:25">
      <c r="A16" s="135">
        <f t="shared" si="1"/>
        <v>8</v>
      </c>
      <c r="B16" s="137" t="str">
        <f>'[2]SPEC SHEET (2)'!A17</f>
        <v>ACROSS BACK 5 1/2" FROM HPS STRAIGHT</v>
      </c>
      <c r="C16" s="142"/>
      <c r="D16" s="142"/>
      <c r="E16" s="144" t="s">
        <v>32</v>
      </c>
      <c r="F16" s="146">
        <v>45295</v>
      </c>
      <c r="G16" s="140">
        <f t="shared" si="2"/>
        <v>34.3575</v>
      </c>
      <c r="H16" s="141">
        <f>'XS-XXL'!H16*2.54</f>
        <v>34.6075</v>
      </c>
      <c r="I16" s="141">
        <f>'XS-XXL'!I16*2.54</f>
        <v>35.56</v>
      </c>
      <c r="J16" s="141">
        <f>'XS-XXL'!J16*2.54</f>
        <v>36.5125</v>
      </c>
      <c r="K16" s="141">
        <f>'XS-XXL'!K16*2.54</f>
        <v>37.465</v>
      </c>
      <c r="L16" s="141">
        <f>'XS-XXL'!L16*2.54</f>
        <v>38.4175</v>
      </c>
      <c r="M16" s="141">
        <f>'XS-XXL'!M16*2.54</f>
        <v>39.37</v>
      </c>
      <c r="N16" s="171"/>
      <c r="O16" s="172"/>
      <c r="P16" s="171"/>
      <c r="Q16" s="172"/>
      <c r="R16" s="171"/>
      <c r="S16" s="172"/>
      <c r="T16" s="171"/>
      <c r="U16" s="172"/>
      <c r="V16" s="171"/>
      <c r="W16" s="171"/>
      <c r="X16" s="176"/>
      <c r="Y16" s="174"/>
    </row>
    <row r="17" s="93" customFormat="1" ht="21" customHeight="1" spans="1:25">
      <c r="A17" s="135">
        <f t="shared" si="1"/>
        <v>9</v>
      </c>
      <c r="B17" s="137" t="str">
        <f>'[2]SPEC SHEET (2)'!A18</f>
        <v>BUST CIRC - 1" BELOW ARMHOLE</v>
      </c>
      <c r="C17" s="142"/>
      <c r="D17" s="142"/>
      <c r="E17" s="144" t="s">
        <v>33</v>
      </c>
      <c r="F17" s="146">
        <v>44928</v>
      </c>
      <c r="G17" s="140">
        <f t="shared" ref="G17:G22" si="3">H17-0.5</f>
        <v>82.05</v>
      </c>
      <c r="H17" s="141">
        <f>'XS-XXL'!H17*2.54</f>
        <v>82.55</v>
      </c>
      <c r="I17" s="141">
        <f>'XS-XXL'!I17*2.54</f>
        <v>85.09</v>
      </c>
      <c r="J17" s="141">
        <f>'XS-XXL'!J17*2.54</f>
        <v>87.63</v>
      </c>
      <c r="K17" s="141">
        <f>'XS-XXL'!K17*2.54</f>
        <v>90.805</v>
      </c>
      <c r="L17" s="141">
        <f>'XS-XXL'!L17*2.54</f>
        <v>93.98</v>
      </c>
      <c r="M17" s="141">
        <f>'XS-XXL'!M17*2.54</f>
        <v>97.155</v>
      </c>
      <c r="N17" s="171"/>
      <c r="O17" s="171"/>
      <c r="P17" s="171"/>
      <c r="Q17" s="172"/>
      <c r="R17" s="171"/>
      <c r="S17" s="171"/>
      <c r="T17" s="171"/>
      <c r="U17" s="172"/>
      <c r="V17" s="171"/>
      <c r="W17" s="171"/>
      <c r="X17" s="176"/>
      <c r="Y17" s="174"/>
    </row>
    <row r="18" s="93" customFormat="1" ht="21" customHeight="1" spans="1:25">
      <c r="A18" s="135">
        <f t="shared" si="1"/>
        <v>10</v>
      </c>
      <c r="B18" s="137" t="str">
        <f>'[2]SPEC SHEET (2)'!A19</f>
        <v>WAIST CIRC - 17" BELOW HPS</v>
      </c>
      <c r="C18" s="142"/>
      <c r="D18" s="142"/>
      <c r="E18" s="144" t="s">
        <v>34</v>
      </c>
      <c r="F18" s="146">
        <v>44928</v>
      </c>
      <c r="G18" s="140">
        <f t="shared" si="3"/>
        <v>75.065</v>
      </c>
      <c r="H18" s="141">
        <f>'XS-XXL'!H18*2.54</f>
        <v>75.565</v>
      </c>
      <c r="I18" s="141">
        <f>'XS-XXL'!I18*2.54</f>
        <v>78.105</v>
      </c>
      <c r="J18" s="141">
        <f>'XS-XXL'!J18*2.54</f>
        <v>80.645</v>
      </c>
      <c r="K18" s="141">
        <f>'XS-XXL'!K18*2.54</f>
        <v>83.82</v>
      </c>
      <c r="L18" s="141">
        <f>'XS-XXL'!L18*2.54</f>
        <v>86.995</v>
      </c>
      <c r="M18" s="141">
        <f>'XS-XXL'!M18*2.54</f>
        <v>90.17</v>
      </c>
      <c r="N18" s="171"/>
      <c r="O18" s="171"/>
      <c r="P18" s="171"/>
      <c r="Q18" s="172"/>
      <c r="R18" s="171"/>
      <c r="S18" s="171"/>
      <c r="T18" s="171"/>
      <c r="U18" s="172"/>
      <c r="V18" s="171"/>
      <c r="W18" s="171"/>
      <c r="X18" s="176"/>
      <c r="Y18" s="174"/>
    </row>
    <row r="19" s="93" customFormat="1" ht="21" customHeight="1" spans="1:25">
      <c r="A19" s="135">
        <f t="shared" si="1"/>
        <v>11</v>
      </c>
      <c r="B19" s="137" t="str">
        <f>'[2]SPEC SHEET (2)'!A20</f>
        <v>HIGH HIP CIRC - 21" BELOW WAIST SEAM</v>
      </c>
      <c r="C19" s="142"/>
      <c r="D19" s="142"/>
      <c r="E19" s="144" t="s">
        <v>35</v>
      </c>
      <c r="F19" s="146">
        <v>45293</v>
      </c>
      <c r="G19" s="140">
        <f t="shared" si="3"/>
        <v>83.32</v>
      </c>
      <c r="H19" s="141">
        <f>'XS-XXL'!H19*2.54</f>
        <v>83.82</v>
      </c>
      <c r="I19" s="141">
        <f>'XS-XXL'!I19*2.54</f>
        <v>86.36</v>
      </c>
      <c r="J19" s="141">
        <f>'XS-XXL'!J19*2.54</f>
        <v>88.9</v>
      </c>
      <c r="K19" s="141">
        <f>'XS-XXL'!K19*2.54</f>
        <v>92.075</v>
      </c>
      <c r="L19" s="141">
        <f>'XS-XXL'!L19*2.54</f>
        <v>95.25</v>
      </c>
      <c r="M19" s="141">
        <f>'XS-XXL'!M19*2.54</f>
        <v>98.425</v>
      </c>
      <c r="N19" s="171"/>
      <c r="O19" s="172"/>
      <c r="P19" s="171"/>
      <c r="Q19" s="172"/>
      <c r="R19" s="171"/>
      <c r="S19" s="172"/>
      <c r="T19" s="171"/>
      <c r="U19" s="172"/>
      <c r="V19" s="171"/>
      <c r="W19" s="171"/>
      <c r="X19" s="176"/>
      <c r="Y19" s="174"/>
    </row>
    <row r="20" s="93" customFormat="1" ht="21" customHeight="1" spans="1:25">
      <c r="A20" s="135">
        <f t="shared" si="1"/>
        <v>12</v>
      </c>
      <c r="B20" s="137" t="str">
        <f>'[2]SPEC SHEET (2)'!A21</f>
        <v>LOW HIP CIRC - 25" BELOW WAIST SEAM</v>
      </c>
      <c r="C20" s="142"/>
      <c r="D20" s="142"/>
      <c r="E20" s="144" t="s">
        <v>36</v>
      </c>
      <c r="F20" s="146">
        <v>44928</v>
      </c>
      <c r="G20" s="140">
        <f t="shared" si="3"/>
        <v>90.94</v>
      </c>
      <c r="H20" s="141">
        <f>'XS-XXL'!H20*2.54</f>
        <v>91.44</v>
      </c>
      <c r="I20" s="141">
        <f>'XS-XXL'!I20*2.54</f>
        <v>93.98</v>
      </c>
      <c r="J20" s="141">
        <f>'XS-XXL'!J20*2.54</f>
        <v>96.52</v>
      </c>
      <c r="K20" s="141">
        <f>'XS-XXL'!K20*2.54</f>
        <v>99.695</v>
      </c>
      <c r="L20" s="141">
        <f>'XS-XXL'!L20*2.54</f>
        <v>102.87</v>
      </c>
      <c r="M20" s="141">
        <f>'XS-XXL'!M20*2.54</f>
        <v>106.045</v>
      </c>
      <c r="N20" s="171"/>
      <c r="O20" s="171"/>
      <c r="P20" s="171"/>
      <c r="Q20" s="172"/>
      <c r="R20" s="171"/>
      <c r="S20" s="171"/>
      <c r="T20" s="171"/>
      <c r="U20" s="172"/>
      <c r="V20" s="171"/>
      <c r="W20" s="171"/>
      <c r="X20" s="176"/>
      <c r="Y20" s="174"/>
    </row>
    <row r="21" s="93" customFormat="1" ht="21" customHeight="1" spans="1:25">
      <c r="A21" s="135">
        <f t="shared" si="1"/>
        <v>13</v>
      </c>
      <c r="B21" s="137" t="str">
        <f>'[2]SPEC SHEET (2)'!A22</f>
        <v>SWEEP CIRC (SELF) - ALONG THE CURVE</v>
      </c>
      <c r="C21" s="142"/>
      <c r="D21" s="142"/>
      <c r="E21" s="144" t="s">
        <v>37</v>
      </c>
      <c r="F21" s="146">
        <v>44928</v>
      </c>
      <c r="G21" s="140">
        <f t="shared" si="3"/>
        <v>210.32</v>
      </c>
      <c r="H21" s="141">
        <f>'XS-XXL'!H21*2.54</f>
        <v>210.82</v>
      </c>
      <c r="I21" s="141">
        <f>'XS-XXL'!I21*2.54</f>
        <v>213.36</v>
      </c>
      <c r="J21" s="141">
        <f>'XS-XXL'!J21*2.54</f>
        <v>215.9</v>
      </c>
      <c r="K21" s="141">
        <f>'XS-XXL'!K21*2.54</f>
        <v>219.075</v>
      </c>
      <c r="L21" s="141">
        <f>'XS-XXL'!L21*2.54</f>
        <v>222.25</v>
      </c>
      <c r="M21" s="141">
        <f>'XS-XXL'!M21*2.54</f>
        <v>225.425</v>
      </c>
      <c r="N21" s="171"/>
      <c r="O21" s="171"/>
      <c r="P21" s="171"/>
      <c r="Q21" s="172"/>
      <c r="R21" s="171"/>
      <c r="S21" s="171"/>
      <c r="T21" s="171"/>
      <c r="U21" s="172"/>
      <c r="V21" s="171"/>
      <c r="W21" s="171"/>
      <c r="X21" s="176"/>
      <c r="Y21" s="174"/>
    </row>
    <row r="22" s="93" customFormat="1" ht="21" customHeight="1" spans="1:25">
      <c r="A22" s="135">
        <f t="shared" si="1"/>
        <v>14</v>
      </c>
      <c r="B22" s="137" t="str">
        <f>'[2]SPEC SHEET (2)'!A23</f>
        <v>SWEEP CIRC (LINING) - ALONG THE CURVE</v>
      </c>
      <c r="C22" s="142"/>
      <c r="D22" s="142"/>
      <c r="E22" s="144" t="s">
        <v>38</v>
      </c>
      <c r="F22" s="146">
        <v>44928</v>
      </c>
      <c r="G22" s="140">
        <f t="shared" si="3"/>
        <v>205.24</v>
      </c>
      <c r="H22" s="141">
        <f>'XS-XXL'!H22*2.54</f>
        <v>205.74</v>
      </c>
      <c r="I22" s="141">
        <f>'XS-XXL'!I22*2.54</f>
        <v>208.28</v>
      </c>
      <c r="J22" s="141">
        <f>'XS-XXL'!J22*2.54</f>
        <v>210.82</v>
      </c>
      <c r="K22" s="141">
        <f>'XS-XXL'!K22*2.54</f>
        <v>213.995</v>
      </c>
      <c r="L22" s="141">
        <f>'XS-XXL'!L22*2.54</f>
        <v>217.17</v>
      </c>
      <c r="M22" s="141">
        <f>'XS-XXL'!M22*2.54</f>
        <v>220.345</v>
      </c>
      <c r="N22" s="171"/>
      <c r="O22" s="171"/>
      <c r="P22" s="171"/>
      <c r="Q22" s="172"/>
      <c r="R22" s="171"/>
      <c r="S22" s="171"/>
      <c r="T22" s="171"/>
      <c r="U22" s="172"/>
      <c r="V22" s="171"/>
      <c r="W22" s="171"/>
      <c r="X22" s="176"/>
      <c r="Y22" s="174"/>
    </row>
    <row r="23" s="93" customFormat="1" ht="21" customHeight="1" spans="1:25">
      <c r="A23" s="135">
        <f t="shared" si="1"/>
        <v>15</v>
      </c>
      <c r="B23" s="137" t="str">
        <f>'[2]SPEC SHEET (2)'!A24</f>
        <v>SLV LENGTH FROM AH JOIN SEAM TO HEM</v>
      </c>
      <c r="C23" s="142"/>
      <c r="D23" s="142"/>
      <c r="E23" s="144" t="s">
        <v>39</v>
      </c>
      <c r="F23" s="143">
        <v>0.5</v>
      </c>
      <c r="G23" s="140">
        <f>H23-0.375</f>
        <v>65.03</v>
      </c>
      <c r="H23" s="141">
        <f>'XS-XXL'!H23*2.54</f>
        <v>65.405</v>
      </c>
      <c r="I23" s="141">
        <f>'XS-XXL'!I23*2.54</f>
        <v>66.675</v>
      </c>
      <c r="J23" s="141">
        <f>'XS-XXL'!J23*2.54</f>
        <v>67.945</v>
      </c>
      <c r="K23" s="141">
        <f>'XS-XXL'!K23*2.54</f>
        <v>69.215</v>
      </c>
      <c r="L23" s="141">
        <f>'XS-XXL'!L23*2.54</f>
        <v>70.485</v>
      </c>
      <c r="M23" s="141">
        <f>'XS-XXL'!M23*2.54</f>
        <v>71.755</v>
      </c>
      <c r="N23" s="171"/>
      <c r="O23" s="171"/>
      <c r="P23" s="171"/>
      <c r="Q23" s="172"/>
      <c r="R23" s="171"/>
      <c r="S23" s="171"/>
      <c r="T23" s="171"/>
      <c r="U23" s="172"/>
      <c r="V23" s="171"/>
      <c r="W23" s="171"/>
      <c r="X23" s="176"/>
      <c r="Y23" s="174"/>
    </row>
    <row r="24" s="93" customFormat="1" ht="21" customHeight="1" spans="1:25">
      <c r="A24" s="135">
        <f t="shared" si="1"/>
        <v>16</v>
      </c>
      <c r="B24" s="137" t="str">
        <f>'[2]SPEC SHEET (2)'!A25</f>
        <v>INSEAM LENGTH - UA TO SLEEVE OPENING</v>
      </c>
      <c r="C24" s="142"/>
      <c r="D24" s="142"/>
      <c r="E24" s="144" t="s">
        <v>40</v>
      </c>
      <c r="F24" s="143">
        <v>0.5</v>
      </c>
      <c r="G24" s="140">
        <f>H24-0.25</f>
        <v>44.835</v>
      </c>
      <c r="H24" s="141">
        <f>'XS-XXL'!H24*2.54</f>
        <v>45.085</v>
      </c>
      <c r="I24" s="141">
        <f>'XS-XXL'!I24*2.54</f>
        <v>45.72</v>
      </c>
      <c r="J24" s="141">
        <f>'XS-XXL'!J24*2.54</f>
        <v>46.355</v>
      </c>
      <c r="K24" s="141">
        <f>'XS-XXL'!K24*2.54</f>
        <v>46.99</v>
      </c>
      <c r="L24" s="141">
        <f>'XS-XXL'!L24*2.54</f>
        <v>47.625</v>
      </c>
      <c r="M24" s="141">
        <f>'XS-XXL'!M24*2.54</f>
        <v>48.26</v>
      </c>
      <c r="N24" s="171"/>
      <c r="O24" s="171"/>
      <c r="P24" s="171"/>
      <c r="Q24" s="172"/>
      <c r="R24" s="171"/>
      <c r="S24" s="171"/>
      <c r="T24" s="171"/>
      <c r="U24" s="172"/>
      <c r="V24" s="171"/>
      <c r="W24" s="171"/>
      <c r="X24" s="176"/>
      <c r="Y24" s="174"/>
    </row>
    <row r="25" s="93" customFormat="1" ht="21" customHeight="1" spans="1:25">
      <c r="A25" s="135">
        <f t="shared" si="1"/>
        <v>17</v>
      </c>
      <c r="B25" s="137" t="str">
        <f>'[2]SPEC SHEET (2)'!A26</f>
        <v>SLV OPENING WIDTH W/ ELASTIC RELAXED</v>
      </c>
      <c r="C25" s="142"/>
      <c r="D25" s="142"/>
      <c r="E25" s="144" t="s">
        <v>41</v>
      </c>
      <c r="F25" s="143">
        <v>0.25</v>
      </c>
      <c r="G25" s="140">
        <f t="shared" ref="G25:G27" si="4">H25-0.125</f>
        <v>20.195</v>
      </c>
      <c r="H25" s="141">
        <f>'XS-XXL'!H25*2.54</f>
        <v>20.32</v>
      </c>
      <c r="I25" s="141">
        <f>'XS-XXL'!I25*2.54</f>
        <v>20.955</v>
      </c>
      <c r="J25" s="141">
        <f>'XS-XXL'!J25*2.54</f>
        <v>21.59</v>
      </c>
      <c r="K25" s="141">
        <f>'XS-XXL'!K25*2.54</f>
        <v>22.225</v>
      </c>
      <c r="L25" s="141">
        <f>'XS-XXL'!L25*2.54</f>
        <v>22.86</v>
      </c>
      <c r="M25" s="141">
        <f>'XS-XXL'!M25*2.54</f>
        <v>23.495</v>
      </c>
      <c r="N25" s="171"/>
      <c r="O25" s="171"/>
      <c r="P25" s="171"/>
      <c r="Q25" s="172"/>
      <c r="R25" s="171"/>
      <c r="S25" s="171"/>
      <c r="T25" s="171"/>
      <c r="U25" s="172"/>
      <c r="V25" s="171"/>
      <c r="W25" s="171"/>
      <c r="X25" s="176"/>
      <c r="Y25" s="174"/>
    </row>
    <row r="26" s="93" customFormat="1" ht="21" customHeight="1" spans="1:25">
      <c r="A26" s="135">
        <f t="shared" si="1"/>
        <v>18</v>
      </c>
      <c r="B26" s="137" t="str">
        <f>'[2]SPEC SHEET (2)'!A27</f>
        <v>NECK WIDTH</v>
      </c>
      <c r="C26" s="142"/>
      <c r="D26" s="142"/>
      <c r="E26" s="144" t="s">
        <v>42</v>
      </c>
      <c r="F26" s="143">
        <v>0.25</v>
      </c>
      <c r="G26" s="140">
        <f t="shared" si="4"/>
        <v>16.385</v>
      </c>
      <c r="H26" s="141">
        <f>'XS-XXL'!H26*2.54</f>
        <v>16.51</v>
      </c>
      <c r="I26" s="141">
        <f>'XS-XXL'!I26*2.54</f>
        <v>17.145</v>
      </c>
      <c r="J26" s="141">
        <f>'XS-XXL'!J26*2.54</f>
        <v>17.78</v>
      </c>
      <c r="K26" s="141">
        <f>'XS-XXL'!K26*2.54</f>
        <v>18.415</v>
      </c>
      <c r="L26" s="141">
        <f>'XS-XXL'!L26*2.54</f>
        <v>19.05</v>
      </c>
      <c r="M26" s="141">
        <f>'XS-XXL'!M26*2.54</f>
        <v>19.685</v>
      </c>
      <c r="N26" s="171"/>
      <c r="O26" s="171"/>
      <c r="P26" s="171"/>
      <c r="Q26" s="172"/>
      <c r="R26" s="171"/>
      <c r="S26" s="171"/>
      <c r="T26" s="171"/>
      <c r="U26" s="172"/>
      <c r="V26" s="171"/>
      <c r="W26" s="171"/>
      <c r="X26" s="176"/>
      <c r="Y26" s="174"/>
    </row>
    <row r="27" s="93" customFormat="1" ht="21" customHeight="1" spans="1:25">
      <c r="A27" s="135">
        <f t="shared" si="1"/>
        <v>19</v>
      </c>
      <c r="B27" s="137" t="str">
        <f>'[2]SPEC SHEET (2)'!A28</f>
        <v>FRONT NECK DROP FROM HPS TO BREAK POINT AT CF</v>
      </c>
      <c r="C27" s="142"/>
      <c r="D27" s="142"/>
      <c r="E27" s="144" t="s">
        <v>43</v>
      </c>
      <c r="F27" s="143">
        <v>0.125</v>
      </c>
      <c r="G27" s="140">
        <f t="shared" si="4"/>
        <v>25.5925</v>
      </c>
      <c r="H27" s="141">
        <f>'XS-XXL'!H27*2.54</f>
        <v>25.7175</v>
      </c>
      <c r="I27" s="141">
        <f>'XS-XXL'!I27*2.54</f>
        <v>26.035</v>
      </c>
      <c r="J27" s="141">
        <f>'XS-XXL'!J27*2.54</f>
        <v>26.3525</v>
      </c>
      <c r="K27" s="141">
        <f>'XS-XXL'!K27*2.54</f>
        <v>26.67</v>
      </c>
      <c r="L27" s="141">
        <f>'XS-XXL'!L27*2.54</f>
        <v>26.9875</v>
      </c>
      <c r="M27" s="141">
        <f>'XS-XXL'!M27*2.54</f>
        <v>27.305</v>
      </c>
      <c r="N27" s="171"/>
      <c r="O27" s="171"/>
      <c r="P27" s="171"/>
      <c r="Q27" s="172"/>
      <c r="R27" s="171"/>
      <c r="S27" s="171"/>
      <c r="T27" s="171"/>
      <c r="U27" s="172"/>
      <c r="V27" s="171"/>
      <c r="W27" s="171"/>
      <c r="X27" s="176"/>
      <c r="Y27" s="174"/>
    </row>
    <row r="28" s="93" customFormat="1" ht="21" customHeight="1" spans="1:25">
      <c r="A28" s="135">
        <f t="shared" si="1"/>
        <v>20</v>
      </c>
      <c r="B28" s="137" t="str">
        <f>'[2]SPEC SHEET (2)'!A29</f>
        <v>BACK NECK DROP FROM HPS AT CB</v>
      </c>
      <c r="C28" s="142"/>
      <c r="D28" s="142"/>
      <c r="E28" s="144" t="s">
        <v>44</v>
      </c>
      <c r="F28" s="143">
        <v>0.125</v>
      </c>
      <c r="G28" s="140">
        <f>H28</f>
        <v>3.175</v>
      </c>
      <c r="H28" s="141">
        <f>'XS-XXL'!H28*2.54</f>
        <v>3.175</v>
      </c>
      <c r="I28" s="141">
        <f>'XS-XXL'!I28*2.54</f>
        <v>3.175</v>
      </c>
      <c r="J28" s="141">
        <f>'XS-XXL'!J28*2.54</f>
        <v>3.175</v>
      </c>
      <c r="K28" s="141">
        <f>'XS-XXL'!K28*2.54</f>
        <v>3.175</v>
      </c>
      <c r="L28" s="141">
        <f>'XS-XXL'!L28*2.54</f>
        <v>3.175</v>
      </c>
      <c r="M28" s="141">
        <f>'XS-XXL'!M28*2.54</f>
        <v>3.175</v>
      </c>
      <c r="N28" s="171"/>
      <c r="O28" s="171"/>
      <c r="P28" s="171"/>
      <c r="Q28" s="172"/>
      <c r="R28" s="171"/>
      <c r="S28" s="171"/>
      <c r="T28" s="171"/>
      <c r="U28" s="172"/>
      <c r="V28" s="171"/>
      <c r="W28" s="171"/>
      <c r="X28" s="176"/>
      <c r="Y28" s="174"/>
    </row>
    <row r="29" s="93" customFormat="1" ht="21" customHeight="1" spans="1:25">
      <c r="A29" s="135">
        <f t="shared" si="1"/>
        <v>21</v>
      </c>
      <c r="B29" s="137" t="str">
        <f>'[2]SPEC SHEET (2)'!A30</f>
        <v>ZIPPER LENGTH</v>
      </c>
      <c r="C29" s="142"/>
      <c r="D29" s="142"/>
      <c r="E29" s="144" t="s">
        <v>45</v>
      </c>
      <c r="F29" s="147">
        <v>0.25</v>
      </c>
      <c r="G29" s="140">
        <f>H29-0.5</f>
        <v>50.3</v>
      </c>
      <c r="H29" s="141">
        <f>'XS-XXL'!H29*2.54</f>
        <v>50.8</v>
      </c>
      <c r="I29" s="141">
        <f>'XS-XXL'!I29*2.54</f>
        <v>50.8</v>
      </c>
      <c r="J29" s="141">
        <f>'XS-XXL'!J29*2.54</f>
        <v>52.07</v>
      </c>
      <c r="K29" s="141">
        <f>'XS-XXL'!K29*2.54</f>
        <v>52.07</v>
      </c>
      <c r="L29" s="141">
        <f>'XS-XXL'!L29*2.54</f>
        <v>53.34</v>
      </c>
      <c r="M29" s="141">
        <f>'XS-XXL'!M29*2.54</f>
        <v>54.61</v>
      </c>
      <c r="N29" s="171"/>
      <c r="O29" s="173"/>
      <c r="P29" s="171"/>
      <c r="Q29" s="177"/>
      <c r="R29" s="171"/>
      <c r="S29" s="171"/>
      <c r="T29" s="171"/>
      <c r="U29" s="177"/>
      <c r="V29" s="171"/>
      <c r="W29" s="171"/>
      <c r="X29" s="176"/>
      <c r="Y29" s="174"/>
    </row>
    <row r="30" s="93" customFormat="1" ht="21" customHeight="1" spans="1:25">
      <c r="A30" s="135">
        <f t="shared" si="1"/>
        <v>22</v>
      </c>
      <c r="B30" s="137" t="str">
        <f>'[2]SPEC SHEET (2)'!A31</f>
        <v>HEM HEIGHT</v>
      </c>
      <c r="C30" s="142"/>
      <c r="D30" s="142"/>
      <c r="E30" s="144" t="s">
        <v>46</v>
      </c>
      <c r="F30" s="148">
        <v>0</v>
      </c>
      <c r="G30" s="149">
        <v>0.125</v>
      </c>
      <c r="H30" s="141">
        <f>'XS-XXL'!H30*2.54</f>
        <v>0.3175</v>
      </c>
      <c r="I30" s="141">
        <f>'XS-XXL'!I30*2.54</f>
        <v>0.3175</v>
      </c>
      <c r="J30" s="141">
        <f>'XS-XXL'!J30*2.54</f>
        <v>0.3175</v>
      </c>
      <c r="K30" s="141">
        <f>'XS-XXL'!K30*2.54</f>
        <v>0.3175</v>
      </c>
      <c r="L30" s="141">
        <f>'XS-XXL'!L30*2.54</f>
        <v>0.3175</v>
      </c>
      <c r="M30" s="141">
        <f>'XS-XXL'!M30*2.54</f>
        <v>2.8575</v>
      </c>
      <c r="N30" s="171"/>
      <c r="O30" s="173"/>
      <c r="P30" s="171"/>
      <c r="Q30" s="177"/>
      <c r="R30" s="171"/>
      <c r="S30" s="171"/>
      <c r="T30" s="171"/>
      <c r="U30" s="177"/>
      <c r="V30" s="171"/>
      <c r="W30" s="171"/>
      <c r="X30" s="176"/>
      <c r="Y30" s="174"/>
    </row>
    <row r="31" s="93" customFormat="1" customHeight="1" spans="13:25"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</row>
    <row r="32" s="93" customFormat="1" customHeight="1" spans="13:25"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</row>
    <row r="33" s="93" customFormat="1" customHeight="1" spans="13:25"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</row>
    <row r="34" s="93" customFormat="1" customHeight="1" spans="13:25"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</row>
    <row r="35" s="93" customFormat="1" customHeight="1" spans="13:25"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</row>
    <row r="36" s="93" customFormat="1" customHeight="1" spans="13:25"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</row>
    <row r="37" s="93" customFormat="1" customHeight="1" spans="13:25"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</row>
    <row r="38" s="93" customFormat="1" customHeight="1" spans="13:25"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</row>
    <row r="39" s="93" customFormat="1" customHeight="1" spans="13:25"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</row>
    <row r="40" s="93" customFormat="1" customHeight="1" spans="13:25"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</row>
    <row r="41" s="93" customFormat="1" customHeight="1" spans="13:25"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</row>
  </sheetData>
  <mergeCells count="29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F7:F8"/>
    <mergeCell ref="G7:G8"/>
    <mergeCell ref="H7:H8"/>
    <mergeCell ref="I7:I8"/>
    <mergeCell ref="J7:J8"/>
    <mergeCell ref="K7:K8"/>
    <mergeCell ref="L7:L8"/>
    <mergeCell ref="M7:M8"/>
    <mergeCell ref="G2:I4"/>
    <mergeCell ref="J2:M4"/>
    <mergeCell ref="B7:E8"/>
  </mergeCells>
  <conditionalFormatting sqref="J9:N30 R9:R30 V9:V30">
    <cfRule type="notContainsBlanks" dxfId="0" priority="3">
      <formula>LEN(TRIM(J9))&gt;0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ageMargins left="0.7" right="0.7" top="0.75" bottom="0.75" header="0.3" footer="0.3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1"/>
  <sheetViews>
    <sheetView tabSelected="1" view="pageBreakPreview" zoomScaleNormal="100" topLeftCell="B1" workbookViewId="0">
      <selection activeCell="A1" sqref="$A1:$XFD1048576"/>
    </sheetView>
  </sheetViews>
  <sheetFormatPr defaultColWidth="12.6637168141593" defaultRowHeight="15.75" customHeight="1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34.8495575221239" style="1" customWidth="1"/>
    <col min="7" max="7" width="9" style="1" customWidth="1"/>
    <col min="8" max="10" width="8.83185840707965" style="1" customWidth="1"/>
    <col min="11" max="11" width="11.353982300885" style="1" customWidth="1"/>
    <col min="12" max="12" width="9.50442477876106" style="1" customWidth="1"/>
    <col min="13" max="13" width="24.3362831858407" style="1" customWidth="1"/>
    <col min="14" max="14" width="5.66371681415929" style="1" customWidth="1"/>
    <col min="15" max="17" width="8.66371681415929" style="1" customWidth="1"/>
    <col min="18" max="18" width="5.50442477876106" style="1" customWidth="1"/>
    <col min="19" max="19" width="8.66371681415929" style="1" customWidth="1"/>
    <col min="20" max="21" width="8.50442477876106" style="1" customWidth="1"/>
    <col min="22" max="22" width="6.66371681415929" style="1" customWidth="1"/>
    <col min="23" max="23" width="10.1681415929204" style="1" customWidth="1"/>
    <col min="24" max="24" width="28.6637168141593" style="1" customWidth="1"/>
    <col min="25" max="16384" width="12.6637168141593" style="1"/>
  </cols>
  <sheetData>
    <row r="1" s="1" customFormat="1" ht="30" customHeight="1" spans="1:25">
      <c r="A1" s="2" t="s">
        <v>0</v>
      </c>
      <c r="B1" s="3"/>
      <c r="C1" s="3"/>
      <c r="D1" s="4"/>
      <c r="E1" s="5" t="s">
        <v>1</v>
      </c>
      <c r="F1" s="6"/>
      <c r="G1" s="7" t="str">
        <f>'[3]Style Summary Cover Page'!E1</f>
        <v>BG7207</v>
      </c>
      <c r="H1" s="8"/>
      <c r="I1" s="54" t="s">
        <v>2</v>
      </c>
      <c r="J1" s="55"/>
      <c r="K1" s="56">
        <f>'[3]Style Summary Cover Page'!I1</f>
        <v>0</v>
      </c>
      <c r="L1" s="56"/>
      <c r="M1" s="56"/>
      <c r="N1" s="57"/>
      <c r="O1" s="57"/>
      <c r="P1" s="57"/>
      <c r="Q1" s="57"/>
      <c r="R1" s="57"/>
      <c r="S1" s="57"/>
      <c r="T1" s="57"/>
      <c r="U1" s="57"/>
      <c r="V1" s="57"/>
      <c r="W1" s="57"/>
      <c r="X1" s="81"/>
      <c r="Y1" s="80"/>
    </row>
    <row r="2" s="1" customFormat="1" customHeight="1" spans="1:25">
      <c r="A2" s="9" t="s">
        <v>3</v>
      </c>
      <c r="B2" s="10"/>
      <c r="C2" s="11" t="str">
        <f>'[3]Style Summary Cover Page'!B2</f>
        <v>JUNIPER DRESS</v>
      </c>
      <c r="D2" s="12" t="s">
        <v>4</v>
      </c>
      <c r="E2" s="13" t="str">
        <f>'[3]Style Summary Cover Page'!D2</f>
        <v>SARAH PUNTER</v>
      </c>
      <c r="F2" s="14"/>
      <c r="G2" s="15"/>
      <c r="H2" s="16" t="s">
        <v>5</v>
      </c>
      <c r="I2" s="16"/>
      <c r="J2" s="58"/>
      <c r="K2" s="59" t="str">
        <f>'[3]Style Summary Cover Page'!I2</f>
        <v>NEW ORIGINAL SAMPLE </v>
      </c>
      <c r="L2" s="59"/>
      <c r="M2" s="59"/>
      <c r="N2" s="60"/>
      <c r="O2" s="60"/>
      <c r="P2" s="60"/>
      <c r="Q2" s="60"/>
      <c r="R2" s="60"/>
      <c r="S2" s="60"/>
      <c r="T2" s="60"/>
      <c r="U2" s="60"/>
      <c r="V2" s="60"/>
      <c r="W2" s="60"/>
      <c r="X2" s="81"/>
      <c r="Y2" s="80"/>
    </row>
    <row r="3" s="1" customFormat="1" customHeight="1" spans="1:25">
      <c r="A3" s="17" t="s">
        <v>6</v>
      </c>
      <c r="B3" s="18"/>
      <c r="C3" s="19">
        <f>'[3]Style Summary Cover Page'!B3</f>
        <v>45232</v>
      </c>
      <c r="D3" s="20" t="s">
        <v>7</v>
      </c>
      <c r="E3" s="21" t="str">
        <f>'[3]Style Summary Cover Page'!D3</f>
        <v>SOPHIA S</v>
      </c>
      <c r="F3" s="22"/>
      <c r="G3" s="23"/>
      <c r="H3" s="24"/>
      <c r="I3" s="24"/>
      <c r="J3" s="61"/>
      <c r="K3" s="59"/>
      <c r="L3" s="59"/>
      <c r="M3" s="59"/>
      <c r="N3" s="60"/>
      <c r="O3" s="60"/>
      <c r="P3" s="60"/>
      <c r="Q3" s="60"/>
      <c r="R3" s="60"/>
      <c r="S3" s="60"/>
      <c r="T3" s="60"/>
      <c r="U3" s="60"/>
      <c r="V3" s="60"/>
      <c r="W3" s="60"/>
      <c r="X3" s="81"/>
      <c r="Y3" s="80"/>
    </row>
    <row r="4" s="1" customFormat="1" customHeight="1" spans="1:25">
      <c r="A4" s="17" t="s">
        <v>8</v>
      </c>
      <c r="B4" s="18"/>
      <c r="C4" s="19" t="str">
        <f>'[3]Style Summary Cover Page'!B4</f>
        <v>FALL 1 '25</v>
      </c>
      <c r="D4" s="20" t="s">
        <v>9</v>
      </c>
      <c r="E4" s="21" t="str">
        <f>'[3]Style Summary Cover Page'!D4</f>
        <v>HANNAH</v>
      </c>
      <c r="F4" s="22"/>
      <c r="G4" s="25"/>
      <c r="H4" s="24"/>
      <c r="I4" s="24"/>
      <c r="J4" s="61"/>
      <c r="K4" s="59"/>
      <c r="L4" s="59"/>
      <c r="M4" s="59"/>
      <c r="N4" s="60"/>
      <c r="O4" s="60"/>
      <c r="P4" s="60"/>
      <c r="Q4" s="60"/>
      <c r="R4" s="60"/>
      <c r="S4" s="60"/>
      <c r="T4" s="60"/>
      <c r="U4" s="60"/>
      <c r="V4" s="60"/>
      <c r="W4" s="60"/>
      <c r="X4" s="81"/>
      <c r="Y4" s="80"/>
    </row>
    <row r="5" s="1" customFormat="1" customHeight="1" spans="1:25">
      <c r="A5" s="17" t="s">
        <v>10</v>
      </c>
      <c r="B5" s="18"/>
      <c r="C5" s="19" t="str">
        <f>'[3]Style Summary Cover Page'!B5</f>
        <v>0X-3X</v>
      </c>
      <c r="D5" s="20" t="s">
        <v>11</v>
      </c>
      <c r="E5" s="21" t="str">
        <f>'[3]Style Summary Cover Page'!D5</f>
        <v>ANY AVAILABLE</v>
      </c>
      <c r="F5" s="22"/>
      <c r="G5" s="25"/>
      <c r="H5" s="26" t="s">
        <v>12</v>
      </c>
      <c r="I5" s="62"/>
      <c r="J5" s="62"/>
      <c r="K5" s="63" t="str">
        <f>'[3]Style Summary Cover Page'!I5</f>
        <v>NO</v>
      </c>
      <c r="L5" s="63"/>
      <c r="M5" s="63"/>
      <c r="N5" s="60"/>
      <c r="O5" s="60"/>
      <c r="P5" s="60"/>
      <c r="Q5" s="60"/>
      <c r="R5" s="60"/>
      <c r="S5" s="60"/>
      <c r="T5" s="60"/>
      <c r="U5" s="60"/>
      <c r="V5" s="60"/>
      <c r="W5" s="60"/>
      <c r="X5" s="81"/>
      <c r="Y5" s="80"/>
    </row>
    <row r="6" s="1" customFormat="1" customHeight="1" spans="1:25">
      <c r="A6" s="27" t="s">
        <v>13</v>
      </c>
      <c r="B6" s="28"/>
      <c r="C6" s="29" t="str">
        <f>'[3]Style Summary Cover Page'!B6</f>
        <v>1X</v>
      </c>
      <c r="D6" s="30" t="s">
        <v>14</v>
      </c>
      <c r="E6" s="31" t="str">
        <f>'[3]Style Summary Cover Page'!D6</f>
        <v>MATTE SATIN</v>
      </c>
      <c r="F6" s="32"/>
      <c r="G6" s="33"/>
      <c r="H6" s="34" t="s">
        <v>15</v>
      </c>
      <c r="I6" s="64"/>
      <c r="J6" s="64"/>
      <c r="K6" s="63">
        <f>'[3]Style Summary Cover Page'!I6</f>
        <v>0</v>
      </c>
      <c r="L6" s="63"/>
      <c r="M6" s="63"/>
      <c r="N6" s="60"/>
      <c r="O6" s="60"/>
      <c r="P6" s="60"/>
      <c r="Q6" s="60"/>
      <c r="R6" s="60"/>
      <c r="S6" s="60"/>
      <c r="T6" s="60"/>
      <c r="U6" s="60"/>
      <c r="V6" s="60"/>
      <c r="W6" s="82"/>
      <c r="X6" s="81"/>
      <c r="Y6" s="80"/>
    </row>
    <row r="7" s="1" customFormat="1" customHeight="1" spans="1:25">
      <c r="A7" s="35"/>
      <c r="B7" s="36" t="s">
        <v>16</v>
      </c>
      <c r="C7" s="37"/>
      <c r="D7" s="37"/>
      <c r="E7" s="37"/>
      <c r="F7" s="37"/>
      <c r="G7" s="38" t="s">
        <v>17</v>
      </c>
      <c r="H7" s="39" t="s">
        <v>47</v>
      </c>
      <c r="I7" s="65" t="s">
        <v>48</v>
      </c>
      <c r="J7" s="66" t="s">
        <v>49</v>
      </c>
      <c r="K7" s="66" t="s">
        <v>50</v>
      </c>
      <c r="L7" s="38" t="s">
        <v>51</v>
      </c>
      <c r="M7" s="67"/>
      <c r="N7" s="68"/>
      <c r="O7" s="68"/>
      <c r="P7" s="69"/>
      <c r="Q7" s="68"/>
      <c r="R7" s="68"/>
      <c r="S7" s="68"/>
      <c r="T7" s="69"/>
      <c r="U7" s="68"/>
      <c r="V7" s="68"/>
      <c r="W7" s="69"/>
      <c r="X7" s="74"/>
      <c r="Y7" s="80"/>
    </row>
    <row r="8" s="1" customFormat="1" ht="15" customHeight="1" spans="1:25">
      <c r="A8" s="40"/>
      <c r="B8" s="41"/>
      <c r="C8" s="41"/>
      <c r="D8" s="41"/>
      <c r="E8" s="41"/>
      <c r="F8" s="41"/>
      <c r="G8" s="42"/>
      <c r="H8" s="43"/>
      <c r="I8" s="70"/>
      <c r="J8" s="71"/>
      <c r="K8" s="43"/>
      <c r="L8" s="42"/>
      <c r="M8" s="72"/>
      <c r="N8" s="73"/>
      <c r="O8" s="74"/>
      <c r="P8" s="74"/>
      <c r="Q8" s="74"/>
      <c r="R8" s="73"/>
      <c r="S8" s="74"/>
      <c r="T8" s="74"/>
      <c r="U8" s="74"/>
      <c r="V8" s="73"/>
      <c r="W8" s="74"/>
      <c r="X8" s="74"/>
      <c r="Y8" s="80"/>
    </row>
    <row r="9" s="1" customFormat="1" ht="25" customHeight="1" spans="1:25">
      <c r="A9" s="44">
        <v>1</v>
      </c>
      <c r="B9" s="45" t="str">
        <f>'[3]SPEC SHEET'!A10</f>
        <v>SHOULDER SEAM FORWARD</v>
      </c>
      <c r="C9" s="46"/>
      <c r="D9" s="46"/>
      <c r="E9" s="47"/>
      <c r="F9" s="48" t="s">
        <v>52</v>
      </c>
      <c r="G9" s="49">
        <f>'[3]SPEC SHEET'!F10</f>
        <v>0.125</v>
      </c>
      <c r="H9" s="84">
        <f>I9</f>
        <v>0.5</v>
      </c>
      <c r="I9" s="90">
        <f>'[3]SPEC SHEET'!M10</f>
        <v>0.5</v>
      </c>
      <c r="J9" s="91">
        <f>I9</f>
        <v>0.5</v>
      </c>
      <c r="K9" s="91">
        <f>J9</f>
        <v>0.5</v>
      </c>
      <c r="L9" s="75"/>
      <c r="M9" s="72"/>
      <c r="N9" s="76"/>
      <c r="O9" s="76"/>
      <c r="P9" s="76"/>
      <c r="Q9" s="77"/>
      <c r="R9" s="76"/>
      <c r="S9" s="76"/>
      <c r="T9" s="76"/>
      <c r="U9" s="77"/>
      <c r="V9" s="76"/>
      <c r="W9" s="76"/>
      <c r="X9" s="83"/>
      <c r="Y9" s="80"/>
    </row>
    <row r="10" s="1" customFormat="1" ht="25" customHeight="1" spans="1:25">
      <c r="A10" s="44">
        <f t="shared" ref="A10:A29" si="0">A9+1</f>
        <v>2</v>
      </c>
      <c r="B10" s="45" t="str">
        <f>'[3]SPEC SHEET'!A11</f>
        <v>SHOULDER SLOPE</v>
      </c>
      <c r="C10" s="46"/>
      <c r="D10" s="46"/>
      <c r="E10" s="47"/>
      <c r="F10" s="48" t="s">
        <v>28</v>
      </c>
      <c r="G10" s="49">
        <f>'[3]SPEC SHEET'!F11</f>
        <v>0.125</v>
      </c>
      <c r="H10" s="84">
        <f>I10</f>
        <v>1.375</v>
      </c>
      <c r="I10" s="90">
        <f>'[3]SPEC SHEET'!M11</f>
        <v>1.375</v>
      </c>
      <c r="J10" s="91">
        <f>I10</f>
        <v>1.375</v>
      </c>
      <c r="K10" s="91">
        <f>J10</f>
        <v>1.375</v>
      </c>
      <c r="L10" s="75"/>
      <c r="M10" s="72"/>
      <c r="N10" s="76"/>
      <c r="O10" s="76"/>
      <c r="P10" s="76"/>
      <c r="Q10" s="77"/>
      <c r="R10" s="76"/>
      <c r="S10" s="76"/>
      <c r="T10" s="76"/>
      <c r="U10" s="77"/>
      <c r="V10" s="76"/>
      <c r="W10" s="76"/>
      <c r="X10" s="83"/>
      <c r="Y10" s="80"/>
    </row>
    <row r="11" s="1" customFormat="1" ht="25" customHeight="1" spans="1:25">
      <c r="A11" s="44">
        <f t="shared" si="0"/>
        <v>3</v>
      </c>
      <c r="B11" s="45" t="str">
        <f>'[3]SPEC SHEET'!A12</f>
        <v>TOP BODY LENGTH (FROM HPS TO WAIST SEAM@ SIDE SEAM)</v>
      </c>
      <c r="C11" s="46"/>
      <c r="D11" s="46"/>
      <c r="E11" s="47"/>
      <c r="F11" s="48" t="s">
        <v>53</v>
      </c>
      <c r="G11" s="49">
        <f>'[3]SPEC SHEET'!F12</f>
        <v>0.25</v>
      </c>
      <c r="H11" s="85">
        <f t="shared" ref="H11:H14" si="1">I11-0.25</f>
        <v>16.375</v>
      </c>
      <c r="I11" s="90">
        <f>'[3]SPEC SHEET'!M12</f>
        <v>16.625</v>
      </c>
      <c r="J11" s="91">
        <f t="shared" ref="J11:J14" si="2">SUM(I11+0.25)</f>
        <v>16.875</v>
      </c>
      <c r="K11" s="91">
        <f t="shared" ref="K11:K14" si="3">SUM(J11+0.25)</f>
        <v>17.125</v>
      </c>
      <c r="L11" s="75"/>
      <c r="M11" s="72"/>
      <c r="N11" s="76"/>
      <c r="O11" s="76"/>
      <c r="P11" s="76"/>
      <c r="Q11" s="77"/>
      <c r="R11" s="76"/>
      <c r="S11" s="76"/>
      <c r="T11" s="76"/>
      <c r="U11" s="77"/>
      <c r="V11" s="76"/>
      <c r="W11" s="76"/>
      <c r="X11" s="83"/>
      <c r="Y11" s="80"/>
    </row>
    <row r="12" s="1" customFormat="1" ht="25" customHeight="1" spans="1:25">
      <c r="A12" s="44">
        <f t="shared" si="0"/>
        <v>4</v>
      </c>
      <c r="B12" s="45" t="str">
        <f>'[3]SPEC SHEET'!A13</f>
        <v>CF LENGTH  FROM HPS TO HEM</v>
      </c>
      <c r="C12" s="46"/>
      <c r="D12" s="46"/>
      <c r="E12" s="47"/>
      <c r="F12" s="48" t="s">
        <v>54</v>
      </c>
      <c r="G12" s="49">
        <f>'[3]SPEC SHEET'!F13</f>
        <v>0.5</v>
      </c>
      <c r="H12" s="84">
        <f t="shared" ref="H12:H17" si="4">I12-0.5</f>
        <v>59.125</v>
      </c>
      <c r="I12" s="90">
        <f>'[3]SPEC SHEET'!M13</f>
        <v>59.625</v>
      </c>
      <c r="J12" s="91">
        <f>I12+0.5</f>
        <v>60.125</v>
      </c>
      <c r="K12" s="91">
        <f>J12+0.5</f>
        <v>60.625</v>
      </c>
      <c r="L12" s="75"/>
      <c r="M12" s="72"/>
      <c r="N12" s="76"/>
      <c r="O12" s="76"/>
      <c r="P12" s="76"/>
      <c r="Q12" s="77"/>
      <c r="R12" s="76"/>
      <c r="S12" s="76"/>
      <c r="T12" s="76"/>
      <c r="U12" s="77"/>
      <c r="V12" s="76"/>
      <c r="W12" s="76"/>
      <c r="X12" s="83"/>
      <c r="Y12" s="80"/>
    </row>
    <row r="13" s="1" customFormat="1" ht="25" customHeight="1" spans="1:25">
      <c r="A13" s="44">
        <f t="shared" si="0"/>
        <v>5</v>
      </c>
      <c r="B13" s="45" t="str">
        <f>'[3]SPEC SHEET'!A14</f>
        <v>NECK WIDTH</v>
      </c>
      <c r="C13" s="46"/>
      <c r="D13" s="46"/>
      <c r="E13" s="47"/>
      <c r="F13" s="48" t="s">
        <v>42</v>
      </c>
      <c r="G13" s="49">
        <f>'[3]SPEC SHEET'!F14</f>
        <v>0.125</v>
      </c>
      <c r="H13" s="85">
        <f t="shared" si="1"/>
        <v>8.25</v>
      </c>
      <c r="I13" s="90">
        <f>'[3]SPEC SHEET'!M14</f>
        <v>8.5</v>
      </c>
      <c r="J13" s="91">
        <f t="shared" si="2"/>
        <v>8.75</v>
      </c>
      <c r="K13" s="91">
        <f t="shared" si="3"/>
        <v>9</v>
      </c>
      <c r="L13" s="75"/>
      <c r="M13" s="72"/>
      <c r="N13" s="76"/>
      <c r="O13" s="76"/>
      <c r="P13" s="76"/>
      <c r="Q13" s="77"/>
      <c r="R13" s="76"/>
      <c r="S13" s="76"/>
      <c r="T13" s="76"/>
      <c r="U13" s="77"/>
      <c r="V13" s="76"/>
      <c r="W13" s="76"/>
      <c r="X13" s="83"/>
      <c r="Y13" s="80"/>
    </row>
    <row r="14" s="1" customFormat="1" ht="25" customHeight="1" spans="1:25">
      <c r="A14" s="44">
        <f t="shared" si="0"/>
        <v>6</v>
      </c>
      <c r="B14" s="45" t="str">
        <f>'[3]SPEC SHEET'!A15</f>
        <v>CF NECKDROP (FROM HPS) - ON FLAT (TO CROSSOVER EDGE)</v>
      </c>
      <c r="C14" s="46"/>
      <c r="D14" s="46"/>
      <c r="E14" s="47"/>
      <c r="F14" s="48" t="s">
        <v>55</v>
      </c>
      <c r="G14" s="49">
        <f>'[3]SPEC SHEET'!F15</f>
        <v>0.125</v>
      </c>
      <c r="H14" s="85">
        <f t="shared" si="1"/>
        <v>9.5</v>
      </c>
      <c r="I14" s="90">
        <f>'[3]SPEC SHEET'!M15</f>
        <v>9.75</v>
      </c>
      <c r="J14" s="91">
        <f t="shared" si="2"/>
        <v>10</v>
      </c>
      <c r="K14" s="91">
        <f t="shared" si="3"/>
        <v>10.25</v>
      </c>
      <c r="L14" s="75"/>
      <c r="M14" s="72"/>
      <c r="N14" s="76"/>
      <c r="O14" s="76"/>
      <c r="P14" s="76"/>
      <c r="Q14" s="77"/>
      <c r="R14" s="76"/>
      <c r="S14" s="76"/>
      <c r="T14" s="76"/>
      <c r="U14" s="77"/>
      <c r="V14" s="76"/>
      <c r="W14" s="76"/>
      <c r="X14" s="83"/>
      <c r="Y14" s="80"/>
    </row>
    <row r="15" s="1" customFormat="1" ht="25" customHeight="1" spans="1:25">
      <c r="A15" s="44">
        <f t="shared" si="0"/>
        <v>7</v>
      </c>
      <c r="B15" s="45" t="str">
        <f>'[3]SPEC SHEET'!A16</f>
        <v>ACROSS SHOULDER - SEAM TO SEAM</v>
      </c>
      <c r="C15" s="46"/>
      <c r="D15" s="46"/>
      <c r="E15" s="47"/>
      <c r="F15" s="48" t="s">
        <v>56</v>
      </c>
      <c r="G15" s="49">
        <f>'[3]SPEC SHEET'!F16</f>
        <v>0.25</v>
      </c>
      <c r="H15" s="84">
        <f t="shared" si="4"/>
        <v>15.5</v>
      </c>
      <c r="I15" s="90">
        <f>'[3]SPEC SHEET'!M16</f>
        <v>16</v>
      </c>
      <c r="J15" s="86">
        <f t="shared" ref="J15:J17" si="5">SUM(I15+0.5)</f>
        <v>16.5</v>
      </c>
      <c r="K15" s="86">
        <f t="shared" ref="K15:K17" si="6">SUM(J15+1.25)</f>
        <v>17.75</v>
      </c>
      <c r="L15" s="75"/>
      <c r="M15" s="72"/>
      <c r="N15" s="76"/>
      <c r="O15" s="76"/>
      <c r="P15" s="76"/>
      <c r="Q15" s="77"/>
      <c r="R15" s="76"/>
      <c r="S15" s="76"/>
      <c r="T15" s="76"/>
      <c r="U15" s="77"/>
      <c r="V15" s="76"/>
      <c r="W15" s="76"/>
      <c r="X15" s="83"/>
      <c r="Y15" s="80"/>
    </row>
    <row r="16" s="1" customFormat="1" ht="25" customHeight="1" spans="1:25">
      <c r="A16" s="44">
        <f t="shared" si="0"/>
        <v>8</v>
      </c>
      <c r="B16" s="45" t="str">
        <f>'[3]SPEC SHEET'!A17</f>
        <v>ACROSS FRONT 6" BELOW HPS - SEAM TO SEAM</v>
      </c>
      <c r="C16" s="46"/>
      <c r="D16" s="46"/>
      <c r="E16" s="47"/>
      <c r="F16" s="48" t="s">
        <v>57</v>
      </c>
      <c r="G16" s="49">
        <f>'[3]SPEC SHEET'!F17</f>
        <v>0.25</v>
      </c>
      <c r="H16" s="84">
        <f t="shared" si="4"/>
        <v>14</v>
      </c>
      <c r="I16" s="90">
        <f>'[3]SPEC SHEET'!M17</f>
        <v>14.5</v>
      </c>
      <c r="J16" s="86">
        <f t="shared" si="5"/>
        <v>15</v>
      </c>
      <c r="K16" s="86">
        <f t="shared" si="6"/>
        <v>16.25</v>
      </c>
      <c r="L16" s="75"/>
      <c r="M16" s="72"/>
      <c r="N16" s="76"/>
      <c r="O16" s="76"/>
      <c r="P16" s="76"/>
      <c r="Q16" s="77"/>
      <c r="R16" s="76"/>
      <c r="S16" s="76"/>
      <c r="T16" s="76"/>
      <c r="U16" s="77"/>
      <c r="V16" s="76"/>
      <c r="W16" s="76"/>
      <c r="X16" s="83"/>
      <c r="Y16" s="80"/>
    </row>
    <row r="17" s="1" customFormat="1" ht="25" customHeight="1" spans="1:25">
      <c r="A17" s="44">
        <f t="shared" si="0"/>
        <v>9</v>
      </c>
      <c r="B17" s="45" t="str">
        <f>'[3]SPEC SHEET'!A18</f>
        <v>ACROSS BACK 6" BELOW HPS - SEAM TO SEAM</v>
      </c>
      <c r="C17" s="46"/>
      <c r="D17" s="46"/>
      <c r="E17" s="47"/>
      <c r="F17" s="48" t="s">
        <v>58</v>
      </c>
      <c r="G17" s="49">
        <f>'[3]SPEC SHEET'!F18</f>
        <v>0.25</v>
      </c>
      <c r="H17" s="84">
        <f t="shared" si="4"/>
        <v>15.125</v>
      </c>
      <c r="I17" s="90">
        <f>'[3]SPEC SHEET'!M18</f>
        <v>15.625</v>
      </c>
      <c r="J17" s="86">
        <f t="shared" si="5"/>
        <v>16.125</v>
      </c>
      <c r="K17" s="86">
        <f t="shared" si="6"/>
        <v>17.375</v>
      </c>
      <c r="L17" s="75"/>
      <c r="M17" s="72"/>
      <c r="N17" s="76"/>
      <c r="O17" s="76"/>
      <c r="P17" s="76"/>
      <c r="Q17" s="77"/>
      <c r="R17" s="76"/>
      <c r="S17" s="76"/>
      <c r="T17" s="76"/>
      <c r="U17" s="77"/>
      <c r="V17" s="76"/>
      <c r="W17" s="76"/>
      <c r="X17" s="83"/>
      <c r="Y17" s="80"/>
    </row>
    <row r="18" s="1" customFormat="1" ht="25" customHeight="1" spans="1:25">
      <c r="A18" s="44">
        <f t="shared" si="0"/>
        <v>10</v>
      </c>
      <c r="B18" s="45" t="str">
        <f>'[3]SPEC SHEET'!A19</f>
        <v>BUST CIRC (1" BELOW AH) - STRAIGHT</v>
      </c>
      <c r="C18" s="46"/>
      <c r="D18" s="46"/>
      <c r="E18" s="47"/>
      <c r="F18" s="48" t="s">
        <v>59</v>
      </c>
      <c r="G18" s="49">
        <f>'[3]SPEC SHEET'!F19</f>
        <v>0.5</v>
      </c>
      <c r="H18" s="86">
        <f t="shared" ref="H18:H23" si="7">I18-2</f>
        <v>42</v>
      </c>
      <c r="I18" s="90">
        <f>'[3]SPEC SHEET'!M19</f>
        <v>44</v>
      </c>
      <c r="J18" s="92">
        <f t="shared" ref="J18:J23" si="8">I18+2.5</f>
        <v>46.5</v>
      </c>
      <c r="K18" s="92">
        <f t="shared" ref="K18:K23" si="9">J18+2.5</f>
        <v>49</v>
      </c>
      <c r="L18" s="75"/>
      <c r="M18" s="72"/>
      <c r="N18" s="76"/>
      <c r="O18" s="76"/>
      <c r="P18" s="76"/>
      <c r="Q18" s="77"/>
      <c r="R18" s="76"/>
      <c r="S18" s="76"/>
      <c r="T18" s="76"/>
      <c r="U18" s="77"/>
      <c r="V18" s="76"/>
      <c r="W18" s="76"/>
      <c r="X18" s="83"/>
      <c r="Y18" s="80"/>
    </row>
    <row r="19" s="1" customFormat="1" ht="25" customHeight="1" spans="1:25">
      <c r="A19" s="44">
        <f t="shared" si="0"/>
        <v>11</v>
      </c>
      <c r="B19" s="45" t="str">
        <f>'[3]SPEC SHEET'!A20</f>
        <v>WAIST SEAM CIRC</v>
      </c>
      <c r="C19" s="46"/>
      <c r="D19" s="46"/>
      <c r="E19" s="47"/>
      <c r="F19" s="48" t="s">
        <v>60</v>
      </c>
      <c r="G19" s="49">
        <f>'[3]SPEC SHEET'!F20</f>
        <v>0.5</v>
      </c>
      <c r="H19" s="86">
        <f t="shared" si="7"/>
        <v>38.5</v>
      </c>
      <c r="I19" s="90">
        <f>'[3]SPEC SHEET'!M20</f>
        <v>40.5</v>
      </c>
      <c r="J19" s="92">
        <f t="shared" si="8"/>
        <v>43</v>
      </c>
      <c r="K19" s="92">
        <f t="shared" si="9"/>
        <v>45.5</v>
      </c>
      <c r="L19" s="75"/>
      <c r="M19" s="72"/>
      <c r="N19" s="76"/>
      <c r="O19" s="76"/>
      <c r="P19" s="76"/>
      <c r="Q19" s="77"/>
      <c r="R19" s="76"/>
      <c r="S19" s="76"/>
      <c r="T19" s="76"/>
      <c r="U19" s="77"/>
      <c r="V19" s="76"/>
      <c r="W19" s="76"/>
      <c r="X19" s="83"/>
      <c r="Y19" s="80"/>
    </row>
    <row r="20" s="1" customFormat="1" ht="25" customHeight="1" spans="1:25">
      <c r="A20" s="44">
        <f t="shared" si="0"/>
        <v>12</v>
      </c>
      <c r="B20" s="45" t="str">
        <f>'[3]SPEC SHEET'!A21</f>
        <v>HIP CIRC (8.5" BELOW WAIST JOIN SEAM) - STRAIGHT</v>
      </c>
      <c r="C20" s="46"/>
      <c r="D20" s="46"/>
      <c r="E20" s="47"/>
      <c r="F20" s="48" t="s">
        <v>61</v>
      </c>
      <c r="G20" s="49">
        <f>'[3]SPEC SHEET'!F21</f>
        <v>0.5</v>
      </c>
      <c r="H20" s="86">
        <f t="shared" si="7"/>
        <v>48</v>
      </c>
      <c r="I20" s="90">
        <f>'[3]SPEC SHEET'!M21</f>
        <v>50</v>
      </c>
      <c r="J20" s="92">
        <f t="shared" si="8"/>
        <v>52.5</v>
      </c>
      <c r="K20" s="92">
        <f t="shared" si="9"/>
        <v>55</v>
      </c>
      <c r="L20" s="75"/>
      <c r="M20" s="72"/>
      <c r="N20" s="76"/>
      <c r="O20" s="76"/>
      <c r="P20" s="76"/>
      <c r="Q20" s="77"/>
      <c r="R20" s="76"/>
      <c r="S20" s="76"/>
      <c r="T20" s="76"/>
      <c r="U20" s="77"/>
      <c r="V20" s="76"/>
      <c r="W20" s="76"/>
      <c r="X20" s="83"/>
      <c r="Y20" s="80"/>
    </row>
    <row r="21" s="1" customFormat="1" ht="25" customHeight="1" spans="1:25">
      <c r="A21" s="44">
        <f t="shared" si="0"/>
        <v>13</v>
      </c>
      <c r="B21" s="45" t="str">
        <f>'[3]SPEC SHEET'!A22</f>
        <v>THIGH CIRC (15" BELOW WAIST JOIN SEAM)</v>
      </c>
      <c r="C21" s="46"/>
      <c r="D21" s="46"/>
      <c r="E21" s="47"/>
      <c r="F21" s="51" t="s">
        <v>62</v>
      </c>
      <c r="G21" s="49">
        <f>'[3]SPEC SHEET'!F22</f>
        <v>0.5</v>
      </c>
      <c r="H21" s="86">
        <f t="shared" si="7"/>
        <v>50.5</v>
      </c>
      <c r="I21" s="90">
        <f>'[3]SPEC SHEET'!M22</f>
        <v>52.5</v>
      </c>
      <c r="J21" s="92">
        <f t="shared" si="8"/>
        <v>55</v>
      </c>
      <c r="K21" s="92">
        <f t="shared" si="9"/>
        <v>57.5</v>
      </c>
      <c r="L21" s="75"/>
      <c r="M21" s="72"/>
      <c r="N21" s="76"/>
      <c r="O21" s="76"/>
      <c r="P21" s="76"/>
      <c r="Q21" s="77"/>
      <c r="R21" s="76"/>
      <c r="S21" s="76"/>
      <c r="T21" s="76"/>
      <c r="U21" s="77"/>
      <c r="V21" s="76"/>
      <c r="W21" s="76"/>
      <c r="X21" s="83"/>
      <c r="Y21" s="80"/>
    </row>
    <row r="22" s="1" customFormat="1" ht="25" customHeight="1" spans="1:25">
      <c r="A22" s="44">
        <f t="shared" si="0"/>
        <v>14</v>
      </c>
      <c r="B22" s="45" t="str">
        <f>'[3]SPEC SHEET'!A23</f>
        <v>SWEEP CIRC (SELF) - ALONG THE CURVE</v>
      </c>
      <c r="C22" s="46"/>
      <c r="D22" s="46"/>
      <c r="E22" s="47"/>
      <c r="F22" s="48" t="s">
        <v>63</v>
      </c>
      <c r="G22" s="49">
        <f>'[3]SPEC SHEET'!F23</f>
        <v>0.5</v>
      </c>
      <c r="H22" s="86">
        <f t="shared" si="7"/>
        <v>94.5</v>
      </c>
      <c r="I22" s="90">
        <f>'[3]SPEC SHEET'!M23</f>
        <v>96.5</v>
      </c>
      <c r="J22" s="92">
        <f t="shared" si="8"/>
        <v>99</v>
      </c>
      <c r="K22" s="92">
        <f t="shared" si="9"/>
        <v>101.5</v>
      </c>
      <c r="L22" s="75"/>
      <c r="M22" s="72"/>
      <c r="N22" s="76"/>
      <c r="O22" s="77"/>
      <c r="P22" s="76"/>
      <c r="Q22" s="77"/>
      <c r="R22" s="76"/>
      <c r="S22" s="77"/>
      <c r="T22" s="76"/>
      <c r="U22" s="77"/>
      <c r="V22" s="76"/>
      <c r="W22" s="76"/>
      <c r="X22" s="83"/>
      <c r="Y22" s="80"/>
    </row>
    <row r="23" s="1" customFormat="1" ht="25" customHeight="1" spans="1:25">
      <c r="A23" s="44">
        <f t="shared" si="0"/>
        <v>15</v>
      </c>
      <c r="B23" s="45" t="str">
        <f>'[3]SPEC SHEET'!A24</f>
        <v>SWEEP CIRC (LINING) - ALONG THE CURVE</v>
      </c>
      <c r="C23" s="46"/>
      <c r="D23" s="46"/>
      <c r="E23" s="47"/>
      <c r="F23" s="48" t="s">
        <v>64</v>
      </c>
      <c r="G23" s="49">
        <f>'[3]SPEC SHEET'!F24</f>
        <v>0.5</v>
      </c>
      <c r="H23" s="86">
        <f t="shared" si="7"/>
        <v>92.5</v>
      </c>
      <c r="I23" s="90">
        <f>'[3]SPEC SHEET'!M24</f>
        <v>94.5</v>
      </c>
      <c r="J23" s="92">
        <f t="shared" si="8"/>
        <v>97</v>
      </c>
      <c r="K23" s="92">
        <f t="shared" si="9"/>
        <v>99.5</v>
      </c>
      <c r="L23" s="75"/>
      <c r="M23" s="72"/>
      <c r="N23" s="76"/>
      <c r="O23" s="76"/>
      <c r="P23" s="76"/>
      <c r="Q23" s="77"/>
      <c r="R23" s="76"/>
      <c r="S23" s="76"/>
      <c r="T23" s="76"/>
      <c r="U23" s="77"/>
      <c r="V23" s="76"/>
      <c r="W23" s="76"/>
      <c r="X23" s="83"/>
      <c r="Y23" s="80"/>
    </row>
    <row r="24" s="1" customFormat="1" ht="25" customHeight="1" spans="1:25">
      <c r="A24" s="44">
        <f t="shared" si="0"/>
        <v>16</v>
      </c>
      <c r="B24" s="45" t="str">
        <f>'[3]SPEC SHEET'!A25</f>
        <v>FRONT ARMHOLE - ALONG CURVE</v>
      </c>
      <c r="C24" s="46"/>
      <c r="D24" s="46"/>
      <c r="E24" s="47"/>
      <c r="F24" s="48" t="s">
        <v>65</v>
      </c>
      <c r="G24" s="49">
        <f>'[3]SPEC SHEET'!F25</f>
        <v>0.25</v>
      </c>
      <c r="H24" s="87">
        <f>I24-0.375</f>
        <v>11.25</v>
      </c>
      <c r="I24" s="90">
        <f>'[3]SPEC SHEET'!M25</f>
        <v>11.625</v>
      </c>
      <c r="J24" s="86">
        <f>I24+0.375</f>
        <v>12</v>
      </c>
      <c r="K24" s="86">
        <f>J24+0.375</f>
        <v>12.375</v>
      </c>
      <c r="L24" s="75"/>
      <c r="M24" s="72"/>
      <c r="N24" s="76"/>
      <c r="O24" s="76"/>
      <c r="P24" s="76"/>
      <c r="Q24" s="77"/>
      <c r="R24" s="76"/>
      <c r="S24" s="76"/>
      <c r="T24" s="76"/>
      <c r="U24" s="77"/>
      <c r="V24" s="76"/>
      <c r="W24" s="76"/>
      <c r="X24" s="83"/>
      <c r="Y24" s="80"/>
    </row>
    <row r="25" s="1" customFormat="1" ht="25" customHeight="1" spans="1:25">
      <c r="A25" s="44">
        <f t="shared" si="0"/>
        <v>17</v>
      </c>
      <c r="B25" s="45" t="str">
        <f>'[3]SPEC SHEET'!A26</f>
        <v>BACK ARMHOLE - ALONG CURVE</v>
      </c>
      <c r="C25" s="46"/>
      <c r="D25" s="46"/>
      <c r="E25" s="47"/>
      <c r="F25" s="48" t="s">
        <v>66</v>
      </c>
      <c r="G25" s="49">
        <f>'[3]SPEC SHEET'!F26</f>
        <v>0.25</v>
      </c>
      <c r="H25" s="87">
        <f>I25-0.375</f>
        <v>11.375</v>
      </c>
      <c r="I25" s="90">
        <f>'[3]SPEC SHEET'!M26</f>
        <v>11.75</v>
      </c>
      <c r="J25" s="86">
        <f>I25+0.375</f>
        <v>12.125</v>
      </c>
      <c r="K25" s="86">
        <f>J25+0.375</f>
        <v>12.5</v>
      </c>
      <c r="L25" s="75"/>
      <c r="M25" s="72"/>
      <c r="N25" s="76"/>
      <c r="O25" s="77"/>
      <c r="P25" s="76"/>
      <c r="Q25" s="77"/>
      <c r="R25" s="76"/>
      <c r="S25" s="77"/>
      <c r="T25" s="76"/>
      <c r="U25" s="77"/>
      <c r="V25" s="76"/>
      <c r="W25" s="76"/>
      <c r="X25" s="83"/>
      <c r="Y25" s="80"/>
    </row>
    <row r="26" s="1" customFormat="1" ht="25" customHeight="1" spans="1:25">
      <c r="A26" s="44">
        <f t="shared" si="0"/>
        <v>18</v>
      </c>
      <c r="B26" s="45" t="str">
        <f>'[3]SPEC SHEET'!A27</f>
        <v>SLV LENGTH (W/O THE CUFF)</v>
      </c>
      <c r="C26" s="46"/>
      <c r="D26" s="46"/>
      <c r="E26" s="47"/>
      <c r="F26" s="48" t="s">
        <v>67</v>
      </c>
      <c r="G26" s="49">
        <f>'[3]SPEC SHEET'!F27</f>
        <v>0.125</v>
      </c>
      <c r="H26" s="88">
        <f>I26-0.25</f>
        <v>24.75</v>
      </c>
      <c r="I26" s="90">
        <f>'[3]SPEC SHEET'!M27</f>
        <v>25</v>
      </c>
      <c r="J26" s="92">
        <f>I26+0.25</f>
        <v>25.25</v>
      </c>
      <c r="K26" s="92">
        <f>J26+0.25</f>
        <v>25.5</v>
      </c>
      <c r="L26" s="75"/>
      <c r="M26" s="72"/>
      <c r="N26" s="76"/>
      <c r="O26" s="76"/>
      <c r="P26" s="76"/>
      <c r="Q26" s="77"/>
      <c r="R26" s="76"/>
      <c r="S26" s="76"/>
      <c r="T26" s="76"/>
      <c r="U26" s="77"/>
      <c r="V26" s="76"/>
      <c r="W26" s="76"/>
      <c r="X26" s="83"/>
      <c r="Y26" s="80"/>
    </row>
    <row r="27" s="1" customFormat="1" ht="25" customHeight="1" spans="1:25">
      <c r="A27" s="44">
        <f t="shared" si="0"/>
        <v>19</v>
      </c>
      <c r="B27" s="45" t="str">
        <f>'[3]SPEC SHEET'!A28</f>
        <v>BICEP 1" BELOW ARMHOLE</v>
      </c>
      <c r="C27" s="46"/>
      <c r="D27" s="46"/>
      <c r="E27" s="47"/>
      <c r="F27" s="52" t="s">
        <v>68</v>
      </c>
      <c r="G27" s="49">
        <f>'[3]SPEC SHEET'!F28</f>
        <v>0.125</v>
      </c>
      <c r="H27" s="88">
        <f>I27-0.625</f>
        <v>18.125</v>
      </c>
      <c r="I27" s="90">
        <f>'[3]SPEC SHEET'!M28</f>
        <v>18.75</v>
      </c>
      <c r="J27" s="92">
        <f>I27+0.75</f>
        <v>19.5</v>
      </c>
      <c r="K27" s="92">
        <f>J27+0.75</f>
        <v>20.25</v>
      </c>
      <c r="L27" s="75"/>
      <c r="M27" s="72"/>
      <c r="N27" s="76"/>
      <c r="O27" s="76"/>
      <c r="P27" s="76"/>
      <c r="Q27" s="77"/>
      <c r="R27" s="76"/>
      <c r="S27" s="76"/>
      <c r="T27" s="76"/>
      <c r="U27" s="77"/>
      <c r="V27" s="76"/>
      <c r="W27" s="76"/>
      <c r="X27" s="83"/>
      <c r="Y27" s="80"/>
    </row>
    <row r="28" s="1" customFormat="1" ht="25" customHeight="1" spans="1:25">
      <c r="A28" s="44">
        <f t="shared" si="0"/>
        <v>20</v>
      </c>
      <c r="B28" s="45" t="str">
        <f>'[3]SPEC SHEET'!A29</f>
        <v>SLEEVE OPENING WIDTH@ BOTTOM EDGE</v>
      </c>
      <c r="C28" s="46"/>
      <c r="D28" s="46"/>
      <c r="E28" s="47"/>
      <c r="F28" s="52" t="s">
        <v>69</v>
      </c>
      <c r="G28" s="49">
        <f>'[3]SPEC SHEET'!F29</f>
        <v>0.125</v>
      </c>
      <c r="H28" s="88">
        <f>I28-0.5</f>
        <v>8</v>
      </c>
      <c r="I28" s="90">
        <f>'[3]SPEC SHEET'!M29</f>
        <v>8.5</v>
      </c>
      <c r="J28" s="92">
        <f>I28+0.625</f>
        <v>9.125</v>
      </c>
      <c r="K28" s="92">
        <f>J28+0.625</f>
        <v>9.75</v>
      </c>
      <c r="L28" s="75"/>
      <c r="M28" s="72"/>
      <c r="N28" s="76"/>
      <c r="O28" s="76"/>
      <c r="P28" s="76"/>
      <c r="Q28" s="77"/>
      <c r="R28" s="76"/>
      <c r="S28" s="76"/>
      <c r="T28" s="76"/>
      <c r="U28" s="77"/>
      <c r="V28" s="76"/>
      <c r="W28" s="76"/>
      <c r="X28" s="83"/>
      <c r="Y28" s="80"/>
    </row>
    <row r="29" s="1" customFormat="1" ht="25" customHeight="1" spans="1:25">
      <c r="A29" s="44">
        <f t="shared" si="0"/>
        <v>21</v>
      </c>
      <c r="B29" s="45" t="str">
        <f>'[3]SPEC SHEET'!A30</f>
        <v>ZIPPER LENGTH</v>
      </c>
      <c r="C29" s="46"/>
      <c r="D29" s="46"/>
      <c r="E29" s="47"/>
      <c r="F29" s="52" t="s">
        <v>45</v>
      </c>
      <c r="G29" s="49">
        <f>'[3]SPEC SHEET'!F30</f>
        <v>0.25</v>
      </c>
      <c r="H29" s="89">
        <f>I29</f>
        <v>19.75</v>
      </c>
      <c r="I29" s="90">
        <f>'[3]SPEC SHEET'!M30</f>
        <v>19.75</v>
      </c>
      <c r="J29" s="91">
        <f>I29+0.25</f>
        <v>20</v>
      </c>
      <c r="K29" s="91">
        <f>J29</f>
        <v>20</v>
      </c>
      <c r="L29" s="75"/>
      <c r="M29" s="72"/>
      <c r="N29" s="76"/>
      <c r="O29" s="76"/>
      <c r="P29" s="76"/>
      <c r="Q29" s="77"/>
      <c r="R29" s="76"/>
      <c r="S29" s="76"/>
      <c r="T29" s="76"/>
      <c r="U29" s="77"/>
      <c r="V29" s="76"/>
      <c r="W29" s="76"/>
      <c r="X29" s="83"/>
      <c r="Y29" s="80"/>
    </row>
    <row r="30" s="1" customFormat="1" customHeight="1" spans="1:25">
      <c r="A30" s="44" t="e">
        <f>#REF!+1</f>
        <v>#REF!</v>
      </c>
      <c r="B30" s="45"/>
      <c r="C30" s="46"/>
      <c r="D30" s="46"/>
      <c r="E30" s="47"/>
      <c r="F30" s="52"/>
      <c r="G30" s="53"/>
      <c r="H30" s="53"/>
      <c r="I30" s="53"/>
      <c r="J30" s="53"/>
      <c r="K30" s="53"/>
      <c r="L30" s="53"/>
      <c r="M30" s="78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80"/>
    </row>
    <row r="31" s="1" customFormat="1" customHeight="1" spans="14:25"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 s="1" customFormat="1" customHeight="1" spans="14:25"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s="1" customFormat="1" customHeight="1" spans="14:25"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s="1" customFormat="1" customHeight="1" spans="14:25"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s="1" customFormat="1" customHeight="1" spans="14:25"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s="1" customFormat="1" customHeight="1" spans="14:25"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s="1" customFormat="1" customHeight="1" spans="14:25"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="1" customFormat="1" customHeight="1" spans="14:25"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</row>
    <row r="39" s="1" customFormat="1" customHeight="1" spans="14:25"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</row>
    <row r="40" s="1" customFormat="1" customHeight="1" spans="14:25"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</row>
    <row r="41" s="1" customFormat="1" customHeight="1" spans="14:25"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</row>
  </sheetData>
  <mergeCells count="28">
    <mergeCell ref="A1:D1"/>
    <mergeCell ref="G1:H1"/>
    <mergeCell ref="I1:J1"/>
    <mergeCell ref="K1:M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M5"/>
    <mergeCell ref="A6:B6"/>
    <mergeCell ref="E6:G6"/>
    <mergeCell ref="H6:J6"/>
    <mergeCell ref="K6:M6"/>
    <mergeCell ref="G7:G8"/>
    <mergeCell ref="H7:H8"/>
    <mergeCell ref="I7:I8"/>
    <mergeCell ref="J7:J8"/>
    <mergeCell ref="K7:K8"/>
    <mergeCell ref="L7:L8"/>
    <mergeCell ref="M7:M30"/>
    <mergeCell ref="B7:E8"/>
    <mergeCell ref="H2:J4"/>
    <mergeCell ref="K2:M4"/>
  </mergeCells>
  <conditionalFormatting sqref="H9">
    <cfRule type="notContainsBlanks" dxfId="0" priority="11">
      <formula>LEN(TRIM(H9))&gt;0</formula>
    </cfRule>
  </conditionalFormatting>
  <conditionalFormatting sqref="H10">
    <cfRule type="notContainsBlanks" dxfId="0" priority="10">
      <formula>LEN(TRIM(H10))&gt;0</formula>
    </cfRule>
  </conditionalFormatting>
  <conditionalFormatting sqref="H12">
    <cfRule type="notContainsBlanks" dxfId="0" priority="9">
      <formula>LEN(TRIM(H12))&gt;0</formula>
    </cfRule>
  </conditionalFormatting>
  <conditionalFormatting sqref="H15">
    <cfRule type="notContainsBlanks" dxfId="0" priority="8">
      <formula>LEN(TRIM(H15))&gt;0</formula>
    </cfRule>
  </conditionalFormatting>
  <conditionalFormatting sqref="H16">
    <cfRule type="notContainsBlanks" dxfId="0" priority="2">
      <formula>LEN(TRIM(H16))&gt;0</formula>
    </cfRule>
  </conditionalFormatting>
  <conditionalFormatting sqref="H17">
    <cfRule type="notContainsBlanks" dxfId="0" priority="1">
      <formula>LEN(TRIM(H17))&gt;0</formula>
    </cfRule>
  </conditionalFormatting>
  <conditionalFormatting sqref="H26">
    <cfRule type="notContainsBlanks" dxfId="0" priority="5">
      <formula>LEN(TRIM(H26))&gt;0</formula>
    </cfRule>
  </conditionalFormatting>
  <conditionalFormatting sqref="H27">
    <cfRule type="notContainsBlanks" dxfId="0" priority="4">
      <formula>LEN(TRIM(H27))&gt;0</formula>
    </cfRule>
  </conditionalFormatting>
  <conditionalFormatting sqref="H28">
    <cfRule type="notContainsBlanks" dxfId="0" priority="3">
      <formula>LEN(TRIM(H28))&gt;0</formula>
    </cfRule>
  </conditionalFormatting>
  <conditionalFormatting sqref="N9:N29">
    <cfRule type="notContainsBlanks" dxfId="0" priority="14">
      <formula>LEN(TRIM(N9))&gt;0</formula>
    </cfRule>
  </conditionalFormatting>
  <conditionalFormatting sqref="R9:R29">
    <cfRule type="notContainsBlanks" dxfId="0" priority="13">
      <formula>LEN(TRIM(R9))&gt;0</formula>
    </cfRule>
  </conditionalFormatting>
  <conditionalFormatting sqref="V9:V29">
    <cfRule type="notContainsBlanks" dxfId="0" priority="12">
      <formula>LEN(TRIM(V9))&gt;0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M4">
      <formula1>"MAINLINE,LONG LEAD"</formula1>
    </dataValidation>
  </dataValidations>
  <pageMargins left="0.75" right="0.75" top="1" bottom="1" header="0.5" footer="0.5"/>
  <pageSetup paperSize="9" scale="66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1"/>
  <sheetViews>
    <sheetView view="pageBreakPreview" zoomScaleNormal="100" topLeftCell="B3" workbookViewId="0">
      <selection activeCell="F22" sqref="F22"/>
    </sheetView>
  </sheetViews>
  <sheetFormatPr defaultColWidth="12.6637168141593" defaultRowHeight="15.75" customHeight="1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34.8495575221239" style="1" customWidth="1"/>
    <col min="7" max="7" width="9" style="1" customWidth="1"/>
    <col min="8" max="10" width="8.83185840707965" style="1" customWidth="1"/>
    <col min="11" max="11" width="11.353982300885" style="1" customWidth="1"/>
    <col min="12" max="12" width="9.50442477876106" style="1" customWidth="1"/>
    <col min="13" max="13" width="24.3362831858407" style="1" customWidth="1"/>
    <col min="14" max="14" width="5.66371681415929" style="1" customWidth="1"/>
    <col min="15" max="17" width="8.66371681415929" style="1" customWidth="1"/>
    <col min="18" max="18" width="5.50442477876106" style="1" customWidth="1"/>
    <col min="19" max="19" width="8.66371681415929" style="1" customWidth="1"/>
    <col min="20" max="21" width="8.50442477876106" style="1" customWidth="1"/>
    <col min="22" max="22" width="6.66371681415929" style="1" customWidth="1"/>
    <col min="23" max="23" width="10.1681415929204" style="1" customWidth="1"/>
    <col min="24" max="24" width="28.6637168141593" style="1" customWidth="1"/>
    <col min="25" max="16384" width="12.6637168141593" style="1"/>
  </cols>
  <sheetData>
    <row r="1" s="1" customFormat="1" ht="30" customHeight="1" spans="1:25">
      <c r="A1" s="2" t="s">
        <v>0</v>
      </c>
      <c r="B1" s="3"/>
      <c r="C1" s="3"/>
      <c r="D1" s="4"/>
      <c r="E1" s="5" t="s">
        <v>1</v>
      </c>
      <c r="F1" s="6"/>
      <c r="G1" s="7" t="str">
        <f>'[3]Style Summary Cover Page'!E1</f>
        <v>BG7207</v>
      </c>
      <c r="H1" s="8"/>
      <c r="I1" s="54" t="s">
        <v>2</v>
      </c>
      <c r="J1" s="55"/>
      <c r="K1" s="56">
        <f>'[3]Style Summary Cover Page'!I1</f>
        <v>0</v>
      </c>
      <c r="L1" s="56"/>
      <c r="M1" s="56"/>
      <c r="N1" s="57"/>
      <c r="O1" s="57"/>
      <c r="P1" s="57"/>
      <c r="Q1" s="57"/>
      <c r="R1" s="57"/>
      <c r="S1" s="57"/>
      <c r="T1" s="57"/>
      <c r="U1" s="57"/>
      <c r="V1" s="57"/>
      <c r="W1" s="57"/>
      <c r="X1" s="81"/>
      <c r="Y1" s="80"/>
    </row>
    <row r="2" s="1" customFormat="1" customHeight="1" spans="1:25">
      <c r="A2" s="9" t="s">
        <v>3</v>
      </c>
      <c r="B2" s="10"/>
      <c r="C2" s="11" t="str">
        <f>'[3]Style Summary Cover Page'!B2</f>
        <v>JUNIPER DRESS</v>
      </c>
      <c r="D2" s="12" t="s">
        <v>4</v>
      </c>
      <c r="E2" s="13" t="str">
        <f>'[3]Style Summary Cover Page'!D2</f>
        <v>SARAH PUNTER</v>
      </c>
      <c r="F2" s="14"/>
      <c r="G2" s="15"/>
      <c r="H2" s="16" t="s">
        <v>5</v>
      </c>
      <c r="I2" s="16"/>
      <c r="J2" s="58"/>
      <c r="K2" s="59" t="str">
        <f>'[3]Style Summary Cover Page'!I2</f>
        <v>NEW ORIGINAL SAMPLE </v>
      </c>
      <c r="L2" s="59"/>
      <c r="M2" s="59"/>
      <c r="N2" s="60"/>
      <c r="O2" s="60"/>
      <c r="P2" s="60"/>
      <c r="Q2" s="60"/>
      <c r="R2" s="60"/>
      <c r="S2" s="60"/>
      <c r="T2" s="60"/>
      <c r="U2" s="60"/>
      <c r="V2" s="60"/>
      <c r="W2" s="60"/>
      <c r="X2" s="81"/>
      <c r="Y2" s="80"/>
    </row>
    <row r="3" s="1" customFormat="1" customHeight="1" spans="1:25">
      <c r="A3" s="17" t="s">
        <v>6</v>
      </c>
      <c r="B3" s="18"/>
      <c r="C3" s="19">
        <f>'[3]Style Summary Cover Page'!B3</f>
        <v>45232</v>
      </c>
      <c r="D3" s="20" t="s">
        <v>7</v>
      </c>
      <c r="E3" s="21" t="str">
        <f>'[3]Style Summary Cover Page'!D3</f>
        <v>SOPHIA S</v>
      </c>
      <c r="F3" s="22"/>
      <c r="G3" s="23"/>
      <c r="H3" s="24"/>
      <c r="I3" s="24"/>
      <c r="J3" s="61"/>
      <c r="K3" s="59"/>
      <c r="L3" s="59"/>
      <c r="M3" s="59"/>
      <c r="N3" s="60"/>
      <c r="O3" s="60"/>
      <c r="P3" s="60"/>
      <c r="Q3" s="60"/>
      <c r="R3" s="60"/>
      <c r="S3" s="60"/>
      <c r="T3" s="60"/>
      <c r="U3" s="60"/>
      <c r="V3" s="60"/>
      <c r="W3" s="60"/>
      <c r="X3" s="81"/>
      <c r="Y3" s="80"/>
    </row>
    <row r="4" s="1" customFormat="1" customHeight="1" spans="1:25">
      <c r="A4" s="17" t="s">
        <v>8</v>
      </c>
      <c r="B4" s="18"/>
      <c r="C4" s="19" t="str">
        <f>'[3]Style Summary Cover Page'!B4</f>
        <v>FALL 1 '25</v>
      </c>
      <c r="D4" s="20" t="s">
        <v>9</v>
      </c>
      <c r="E4" s="21" t="str">
        <f>'[3]Style Summary Cover Page'!D4</f>
        <v>HANNAH</v>
      </c>
      <c r="F4" s="22"/>
      <c r="G4" s="25"/>
      <c r="H4" s="24"/>
      <c r="I4" s="24"/>
      <c r="J4" s="61"/>
      <c r="K4" s="59"/>
      <c r="L4" s="59"/>
      <c r="M4" s="59"/>
      <c r="N4" s="60"/>
      <c r="O4" s="60"/>
      <c r="P4" s="60"/>
      <c r="Q4" s="60"/>
      <c r="R4" s="60"/>
      <c r="S4" s="60"/>
      <c r="T4" s="60"/>
      <c r="U4" s="60"/>
      <c r="V4" s="60"/>
      <c r="W4" s="60"/>
      <c r="X4" s="81"/>
      <c r="Y4" s="80"/>
    </row>
    <row r="5" s="1" customFormat="1" customHeight="1" spans="1:25">
      <c r="A5" s="17" t="s">
        <v>10</v>
      </c>
      <c r="B5" s="18"/>
      <c r="C5" s="19" t="str">
        <f>'[3]Style Summary Cover Page'!B5</f>
        <v>0X-3X</v>
      </c>
      <c r="D5" s="20" t="s">
        <v>11</v>
      </c>
      <c r="E5" s="21" t="str">
        <f>'[3]Style Summary Cover Page'!D5</f>
        <v>ANY AVAILABLE</v>
      </c>
      <c r="F5" s="22"/>
      <c r="G5" s="25"/>
      <c r="H5" s="26" t="s">
        <v>12</v>
      </c>
      <c r="I5" s="62"/>
      <c r="J5" s="62"/>
      <c r="K5" s="63" t="str">
        <f>'[3]Style Summary Cover Page'!I5</f>
        <v>NO</v>
      </c>
      <c r="L5" s="63"/>
      <c r="M5" s="63"/>
      <c r="N5" s="60"/>
      <c r="O5" s="60"/>
      <c r="P5" s="60"/>
      <c r="Q5" s="60"/>
      <c r="R5" s="60"/>
      <c r="S5" s="60"/>
      <c r="T5" s="60"/>
      <c r="U5" s="60"/>
      <c r="V5" s="60"/>
      <c r="W5" s="60"/>
      <c r="X5" s="81"/>
      <c r="Y5" s="80"/>
    </row>
    <row r="6" s="1" customFormat="1" customHeight="1" spans="1:25">
      <c r="A6" s="27" t="s">
        <v>13</v>
      </c>
      <c r="B6" s="28"/>
      <c r="C6" s="29" t="str">
        <f>'[3]Style Summary Cover Page'!B6</f>
        <v>1X</v>
      </c>
      <c r="D6" s="30" t="s">
        <v>14</v>
      </c>
      <c r="E6" s="31" t="str">
        <f>'[3]Style Summary Cover Page'!D6</f>
        <v>MATTE SATIN</v>
      </c>
      <c r="F6" s="32"/>
      <c r="G6" s="33"/>
      <c r="H6" s="34" t="s">
        <v>15</v>
      </c>
      <c r="I6" s="64"/>
      <c r="J6" s="64"/>
      <c r="K6" s="63">
        <f>'[3]Style Summary Cover Page'!I6</f>
        <v>0</v>
      </c>
      <c r="L6" s="63"/>
      <c r="M6" s="63"/>
      <c r="N6" s="60"/>
      <c r="O6" s="60"/>
      <c r="P6" s="60"/>
      <c r="Q6" s="60"/>
      <c r="R6" s="60"/>
      <c r="S6" s="60"/>
      <c r="T6" s="60"/>
      <c r="U6" s="60"/>
      <c r="V6" s="60"/>
      <c r="W6" s="82"/>
      <c r="X6" s="81"/>
      <c r="Y6" s="80"/>
    </row>
    <row r="7" s="1" customFormat="1" customHeight="1" spans="1:25">
      <c r="A7" s="35"/>
      <c r="B7" s="36" t="s">
        <v>16</v>
      </c>
      <c r="C7" s="37"/>
      <c r="D7" s="37"/>
      <c r="E7" s="37"/>
      <c r="F7" s="37"/>
      <c r="G7" s="38" t="s">
        <v>17</v>
      </c>
      <c r="H7" s="39" t="s">
        <v>47</v>
      </c>
      <c r="I7" s="65" t="s">
        <v>48</v>
      </c>
      <c r="J7" s="66" t="s">
        <v>49</v>
      </c>
      <c r="K7" s="66" t="s">
        <v>50</v>
      </c>
      <c r="L7" s="38" t="s">
        <v>51</v>
      </c>
      <c r="M7" s="67"/>
      <c r="N7" s="68"/>
      <c r="O7" s="68"/>
      <c r="P7" s="69"/>
      <c r="Q7" s="68"/>
      <c r="R7" s="68"/>
      <c r="S7" s="68"/>
      <c r="T7" s="69"/>
      <c r="U7" s="68"/>
      <c r="V7" s="68"/>
      <c r="W7" s="69"/>
      <c r="X7" s="74"/>
      <c r="Y7" s="80"/>
    </row>
    <row r="8" s="1" customFormat="1" ht="15" customHeight="1" spans="1:25">
      <c r="A8" s="40"/>
      <c r="B8" s="41"/>
      <c r="C8" s="41"/>
      <c r="D8" s="41"/>
      <c r="E8" s="41"/>
      <c r="F8" s="41"/>
      <c r="G8" s="42"/>
      <c r="H8" s="43"/>
      <c r="I8" s="70"/>
      <c r="J8" s="71"/>
      <c r="K8" s="43"/>
      <c r="L8" s="42"/>
      <c r="M8" s="72"/>
      <c r="N8" s="73"/>
      <c r="O8" s="74"/>
      <c r="P8" s="74"/>
      <c r="Q8" s="74"/>
      <c r="R8" s="73"/>
      <c r="S8" s="74"/>
      <c r="T8" s="74"/>
      <c r="U8" s="74"/>
      <c r="V8" s="73"/>
      <c r="W8" s="74"/>
      <c r="X8" s="74"/>
      <c r="Y8" s="80"/>
    </row>
    <row r="9" s="1" customFormat="1" ht="25" customHeight="1" spans="1:25">
      <c r="A9" s="44">
        <v>1</v>
      </c>
      <c r="B9" s="45" t="str">
        <f>'[3]SPEC SHEET'!A10</f>
        <v>SHOULDER SEAM FORWARD</v>
      </c>
      <c r="C9" s="46"/>
      <c r="D9" s="46"/>
      <c r="E9" s="47"/>
      <c r="F9" s="48" t="s">
        <v>52</v>
      </c>
      <c r="G9" s="49">
        <f>'[3]SPEC SHEET'!F10</f>
        <v>0.125</v>
      </c>
      <c r="H9" s="50">
        <f>'1X-3X'!H9*2.54</f>
        <v>1.27</v>
      </c>
      <c r="I9" s="50">
        <f>'1X-3X'!I9*2.54</f>
        <v>1.27</v>
      </c>
      <c r="J9" s="50">
        <f>'1X-3X'!J9*2.54</f>
        <v>1.27</v>
      </c>
      <c r="K9" s="50">
        <f>'1X-3X'!K9*2.54</f>
        <v>1.27</v>
      </c>
      <c r="L9" s="75"/>
      <c r="M9" s="72"/>
      <c r="N9" s="76"/>
      <c r="O9" s="76"/>
      <c r="P9" s="76"/>
      <c r="Q9" s="77"/>
      <c r="R9" s="76"/>
      <c r="S9" s="76"/>
      <c r="T9" s="76"/>
      <c r="U9" s="77"/>
      <c r="V9" s="76"/>
      <c r="W9" s="76"/>
      <c r="X9" s="83"/>
      <c r="Y9" s="80"/>
    </row>
    <row r="10" s="1" customFormat="1" ht="25" customHeight="1" spans="1:25">
      <c r="A10" s="44">
        <f t="shared" ref="A10:A29" si="0">A9+1</f>
        <v>2</v>
      </c>
      <c r="B10" s="45" t="str">
        <f>'[3]SPEC SHEET'!A11</f>
        <v>SHOULDER SLOPE</v>
      </c>
      <c r="C10" s="46"/>
      <c r="D10" s="46"/>
      <c r="E10" s="47"/>
      <c r="F10" s="48" t="s">
        <v>28</v>
      </c>
      <c r="G10" s="49">
        <f>'[3]SPEC SHEET'!F11</f>
        <v>0.125</v>
      </c>
      <c r="H10" s="50">
        <f>'1X-3X'!H10*2.54</f>
        <v>3.4925</v>
      </c>
      <c r="I10" s="50">
        <f>'1X-3X'!I10*2.54</f>
        <v>3.4925</v>
      </c>
      <c r="J10" s="50">
        <f>'1X-3X'!J10*2.54</f>
        <v>3.4925</v>
      </c>
      <c r="K10" s="50">
        <f>'1X-3X'!K10*2.54</f>
        <v>3.4925</v>
      </c>
      <c r="L10" s="75"/>
      <c r="M10" s="72"/>
      <c r="N10" s="76"/>
      <c r="O10" s="76"/>
      <c r="P10" s="76"/>
      <c r="Q10" s="77"/>
      <c r="R10" s="76"/>
      <c r="S10" s="76"/>
      <c r="T10" s="76"/>
      <c r="U10" s="77"/>
      <c r="V10" s="76"/>
      <c r="W10" s="76"/>
      <c r="X10" s="83"/>
      <c r="Y10" s="80"/>
    </row>
    <row r="11" s="1" customFormat="1" ht="25" customHeight="1" spans="1:25">
      <c r="A11" s="44">
        <f t="shared" si="0"/>
        <v>3</v>
      </c>
      <c r="B11" s="45" t="str">
        <f>'[3]SPEC SHEET'!A12</f>
        <v>TOP BODY LENGTH (FROM HPS TO WAIST SEAM@ SIDE SEAM)</v>
      </c>
      <c r="C11" s="46"/>
      <c r="D11" s="46"/>
      <c r="E11" s="47"/>
      <c r="F11" s="48" t="s">
        <v>53</v>
      </c>
      <c r="G11" s="49">
        <f>'[3]SPEC SHEET'!F12</f>
        <v>0.25</v>
      </c>
      <c r="H11" s="50">
        <f>'1X-3X'!H11*2.54</f>
        <v>41.5925</v>
      </c>
      <c r="I11" s="50">
        <f>'1X-3X'!I11*2.54</f>
        <v>42.2275</v>
      </c>
      <c r="J11" s="50">
        <f>'1X-3X'!J11*2.54</f>
        <v>42.8625</v>
      </c>
      <c r="K11" s="50">
        <f>'1X-3X'!K11*2.54</f>
        <v>43.4975</v>
      </c>
      <c r="L11" s="75"/>
      <c r="M11" s="72"/>
      <c r="N11" s="76"/>
      <c r="O11" s="76"/>
      <c r="P11" s="76"/>
      <c r="Q11" s="77"/>
      <c r="R11" s="76"/>
      <c r="S11" s="76"/>
      <c r="T11" s="76"/>
      <c r="U11" s="77"/>
      <c r="V11" s="76"/>
      <c r="W11" s="76"/>
      <c r="X11" s="83"/>
      <c r="Y11" s="80"/>
    </row>
    <row r="12" s="1" customFormat="1" ht="25" customHeight="1" spans="1:25">
      <c r="A12" s="44">
        <f t="shared" si="0"/>
        <v>4</v>
      </c>
      <c r="B12" s="45" t="str">
        <f>'[3]SPEC SHEET'!A13</f>
        <v>CF LENGTH  FROM HPS TO HEM</v>
      </c>
      <c r="C12" s="46"/>
      <c r="D12" s="46"/>
      <c r="E12" s="47"/>
      <c r="F12" s="48" t="s">
        <v>54</v>
      </c>
      <c r="G12" s="49">
        <f>'[3]SPEC SHEET'!F13</f>
        <v>0.5</v>
      </c>
      <c r="H12" s="50">
        <f>'1X-3X'!H12*2.54</f>
        <v>150.1775</v>
      </c>
      <c r="I12" s="50">
        <f>'1X-3X'!I12*2.54</f>
        <v>151.4475</v>
      </c>
      <c r="J12" s="50">
        <f>'1X-3X'!J12*2.54</f>
        <v>152.7175</v>
      </c>
      <c r="K12" s="50">
        <f>'1X-3X'!K12*2.54</f>
        <v>153.9875</v>
      </c>
      <c r="L12" s="75"/>
      <c r="M12" s="72"/>
      <c r="N12" s="76"/>
      <c r="O12" s="76"/>
      <c r="P12" s="76"/>
      <c r="Q12" s="77"/>
      <c r="R12" s="76"/>
      <c r="S12" s="76"/>
      <c r="T12" s="76"/>
      <c r="U12" s="77"/>
      <c r="V12" s="76"/>
      <c r="W12" s="76"/>
      <c r="X12" s="83"/>
      <c r="Y12" s="80"/>
    </row>
    <row r="13" s="1" customFormat="1" ht="25" customHeight="1" spans="1:25">
      <c r="A13" s="44">
        <f t="shared" si="0"/>
        <v>5</v>
      </c>
      <c r="B13" s="45" t="str">
        <f>'[3]SPEC SHEET'!A14</f>
        <v>NECK WIDTH</v>
      </c>
      <c r="C13" s="46"/>
      <c r="D13" s="46"/>
      <c r="E13" s="47"/>
      <c r="F13" s="48" t="s">
        <v>42</v>
      </c>
      <c r="G13" s="49">
        <f>'[3]SPEC SHEET'!F14</f>
        <v>0.125</v>
      </c>
      <c r="H13" s="50">
        <f>'1X-3X'!H13*2.54</f>
        <v>20.955</v>
      </c>
      <c r="I13" s="50">
        <f>'1X-3X'!I13*2.54</f>
        <v>21.59</v>
      </c>
      <c r="J13" s="50">
        <f>'1X-3X'!J13*2.54</f>
        <v>22.225</v>
      </c>
      <c r="K13" s="50">
        <f>'1X-3X'!K13*2.54</f>
        <v>22.86</v>
      </c>
      <c r="L13" s="75"/>
      <c r="M13" s="72"/>
      <c r="N13" s="76"/>
      <c r="O13" s="76"/>
      <c r="P13" s="76"/>
      <c r="Q13" s="77"/>
      <c r="R13" s="76"/>
      <c r="S13" s="76"/>
      <c r="T13" s="76"/>
      <c r="U13" s="77"/>
      <c r="V13" s="76"/>
      <c r="W13" s="76"/>
      <c r="X13" s="83"/>
      <c r="Y13" s="80"/>
    </row>
    <row r="14" s="1" customFormat="1" ht="25" customHeight="1" spans="1:25">
      <c r="A14" s="44">
        <f t="shared" si="0"/>
        <v>6</v>
      </c>
      <c r="B14" s="45" t="str">
        <f>'[3]SPEC SHEET'!A15</f>
        <v>CF NECKDROP (FROM HPS) - ON FLAT (TO CROSSOVER EDGE)</v>
      </c>
      <c r="C14" s="46"/>
      <c r="D14" s="46"/>
      <c r="E14" s="47"/>
      <c r="F14" s="48" t="s">
        <v>55</v>
      </c>
      <c r="G14" s="49">
        <f>'[3]SPEC SHEET'!F15</f>
        <v>0.125</v>
      </c>
      <c r="H14" s="50">
        <f>'1X-3X'!H14*2.54</f>
        <v>24.13</v>
      </c>
      <c r="I14" s="50">
        <f>'1X-3X'!I14*2.54</f>
        <v>24.765</v>
      </c>
      <c r="J14" s="50">
        <f>'1X-3X'!J14*2.54</f>
        <v>25.4</v>
      </c>
      <c r="K14" s="50">
        <f>'1X-3X'!K14*2.54</f>
        <v>26.035</v>
      </c>
      <c r="L14" s="75"/>
      <c r="M14" s="72"/>
      <c r="N14" s="76"/>
      <c r="O14" s="76"/>
      <c r="P14" s="76"/>
      <c r="Q14" s="77"/>
      <c r="R14" s="76"/>
      <c r="S14" s="76"/>
      <c r="T14" s="76"/>
      <c r="U14" s="77"/>
      <c r="V14" s="76"/>
      <c r="W14" s="76"/>
      <c r="X14" s="83"/>
      <c r="Y14" s="80"/>
    </row>
    <row r="15" s="1" customFormat="1" ht="25" customHeight="1" spans="1:25">
      <c r="A15" s="44">
        <f t="shared" si="0"/>
        <v>7</v>
      </c>
      <c r="B15" s="45" t="str">
        <f>'[3]SPEC SHEET'!A16</f>
        <v>ACROSS SHOULDER - SEAM TO SEAM</v>
      </c>
      <c r="C15" s="46"/>
      <c r="D15" s="46"/>
      <c r="E15" s="47"/>
      <c r="F15" s="48" t="s">
        <v>56</v>
      </c>
      <c r="G15" s="49">
        <f>'[3]SPEC SHEET'!F16</f>
        <v>0.25</v>
      </c>
      <c r="H15" s="50">
        <f>'1X-3X'!H15*2.54</f>
        <v>39.37</v>
      </c>
      <c r="I15" s="50">
        <f>'1X-3X'!I15*2.54</f>
        <v>40.64</v>
      </c>
      <c r="J15" s="50">
        <f>'1X-3X'!J15*2.54</f>
        <v>41.91</v>
      </c>
      <c r="K15" s="50">
        <f>'1X-3X'!K15*2.54</f>
        <v>45.085</v>
      </c>
      <c r="L15" s="75"/>
      <c r="M15" s="72"/>
      <c r="N15" s="76"/>
      <c r="O15" s="76"/>
      <c r="P15" s="76"/>
      <c r="Q15" s="77"/>
      <c r="R15" s="76"/>
      <c r="S15" s="76"/>
      <c r="T15" s="76"/>
      <c r="U15" s="77"/>
      <c r="V15" s="76"/>
      <c r="W15" s="76"/>
      <c r="X15" s="83"/>
      <c r="Y15" s="80"/>
    </row>
    <row r="16" s="1" customFormat="1" ht="25" customHeight="1" spans="1:25">
      <c r="A16" s="44">
        <f t="shared" si="0"/>
        <v>8</v>
      </c>
      <c r="B16" s="45" t="str">
        <f>'[3]SPEC SHEET'!A17</f>
        <v>ACROSS FRONT 6" BELOW HPS - SEAM TO SEAM</v>
      </c>
      <c r="C16" s="46"/>
      <c r="D16" s="46"/>
      <c r="E16" s="47"/>
      <c r="F16" s="48" t="s">
        <v>57</v>
      </c>
      <c r="G16" s="49">
        <f>'[3]SPEC SHEET'!F17</f>
        <v>0.25</v>
      </c>
      <c r="H16" s="50">
        <f>'1X-3X'!H16*2.54</f>
        <v>35.56</v>
      </c>
      <c r="I16" s="50">
        <f>'1X-3X'!I16*2.54</f>
        <v>36.83</v>
      </c>
      <c r="J16" s="50">
        <f>'1X-3X'!J16*2.54</f>
        <v>38.1</v>
      </c>
      <c r="K16" s="50">
        <f>'1X-3X'!K16*2.54</f>
        <v>41.275</v>
      </c>
      <c r="L16" s="75"/>
      <c r="M16" s="72"/>
      <c r="N16" s="76"/>
      <c r="O16" s="76"/>
      <c r="P16" s="76"/>
      <c r="Q16" s="77"/>
      <c r="R16" s="76"/>
      <c r="S16" s="76"/>
      <c r="T16" s="76"/>
      <c r="U16" s="77"/>
      <c r="V16" s="76"/>
      <c r="W16" s="76"/>
      <c r="X16" s="83"/>
      <c r="Y16" s="80"/>
    </row>
    <row r="17" s="1" customFormat="1" ht="25" customHeight="1" spans="1:25">
      <c r="A17" s="44">
        <f t="shared" si="0"/>
        <v>9</v>
      </c>
      <c r="B17" s="45" t="str">
        <f>'[3]SPEC SHEET'!A18</f>
        <v>ACROSS BACK 6" BELOW HPS - SEAM TO SEAM</v>
      </c>
      <c r="C17" s="46"/>
      <c r="D17" s="46"/>
      <c r="E17" s="47"/>
      <c r="F17" s="48" t="s">
        <v>58</v>
      </c>
      <c r="G17" s="49">
        <f>'[3]SPEC SHEET'!F18</f>
        <v>0.25</v>
      </c>
      <c r="H17" s="50">
        <f>'1X-3X'!H17*2.54</f>
        <v>38.4175</v>
      </c>
      <c r="I17" s="50">
        <f>'1X-3X'!I17*2.54</f>
        <v>39.6875</v>
      </c>
      <c r="J17" s="50">
        <f>'1X-3X'!J17*2.54</f>
        <v>40.9575</v>
      </c>
      <c r="K17" s="50">
        <f>'1X-3X'!K17*2.54</f>
        <v>44.1325</v>
      </c>
      <c r="L17" s="75"/>
      <c r="M17" s="72"/>
      <c r="N17" s="76"/>
      <c r="O17" s="76"/>
      <c r="P17" s="76"/>
      <c r="Q17" s="77"/>
      <c r="R17" s="76"/>
      <c r="S17" s="76"/>
      <c r="T17" s="76"/>
      <c r="U17" s="77"/>
      <c r="V17" s="76"/>
      <c r="W17" s="76"/>
      <c r="X17" s="83"/>
      <c r="Y17" s="80"/>
    </row>
    <row r="18" s="1" customFormat="1" ht="25" customHeight="1" spans="1:25">
      <c r="A18" s="44">
        <f t="shared" si="0"/>
        <v>10</v>
      </c>
      <c r="B18" s="45" t="str">
        <f>'[3]SPEC SHEET'!A19</f>
        <v>BUST CIRC (1" BELOW AH) - STRAIGHT</v>
      </c>
      <c r="C18" s="46"/>
      <c r="D18" s="46"/>
      <c r="E18" s="47"/>
      <c r="F18" s="48" t="s">
        <v>59</v>
      </c>
      <c r="G18" s="49">
        <f>'[3]SPEC SHEET'!F19</f>
        <v>0.5</v>
      </c>
      <c r="H18" s="50">
        <f>'1X-3X'!H18*2.54</f>
        <v>106.68</v>
      </c>
      <c r="I18" s="50">
        <f>'1X-3X'!I18*2.54</f>
        <v>111.76</v>
      </c>
      <c r="J18" s="50">
        <f>'1X-3X'!J18*2.54</f>
        <v>118.11</v>
      </c>
      <c r="K18" s="50">
        <f>'1X-3X'!K18*2.54</f>
        <v>124.46</v>
      </c>
      <c r="L18" s="75"/>
      <c r="M18" s="72"/>
      <c r="N18" s="76"/>
      <c r="O18" s="76"/>
      <c r="P18" s="76"/>
      <c r="Q18" s="77"/>
      <c r="R18" s="76"/>
      <c r="S18" s="76"/>
      <c r="T18" s="76"/>
      <c r="U18" s="77"/>
      <c r="V18" s="76"/>
      <c r="W18" s="76"/>
      <c r="X18" s="83"/>
      <c r="Y18" s="80"/>
    </row>
    <row r="19" s="1" customFormat="1" ht="25" customHeight="1" spans="1:25">
      <c r="A19" s="44">
        <f t="shared" si="0"/>
        <v>11</v>
      </c>
      <c r="B19" s="45" t="str">
        <f>'[3]SPEC SHEET'!A20</f>
        <v>WAIST SEAM CIRC</v>
      </c>
      <c r="C19" s="46"/>
      <c r="D19" s="46"/>
      <c r="E19" s="47"/>
      <c r="F19" s="48" t="s">
        <v>60</v>
      </c>
      <c r="G19" s="49">
        <f>'[3]SPEC SHEET'!F20</f>
        <v>0.5</v>
      </c>
      <c r="H19" s="50">
        <f>'1X-3X'!H19*2.54</f>
        <v>97.79</v>
      </c>
      <c r="I19" s="50">
        <f>'1X-3X'!I19*2.54</f>
        <v>102.87</v>
      </c>
      <c r="J19" s="50">
        <f>'1X-3X'!J19*2.54</f>
        <v>109.22</v>
      </c>
      <c r="K19" s="50">
        <f>'1X-3X'!K19*2.54</f>
        <v>115.57</v>
      </c>
      <c r="L19" s="75"/>
      <c r="M19" s="72"/>
      <c r="N19" s="76"/>
      <c r="O19" s="76"/>
      <c r="P19" s="76"/>
      <c r="Q19" s="77"/>
      <c r="R19" s="76"/>
      <c r="S19" s="76"/>
      <c r="T19" s="76"/>
      <c r="U19" s="77"/>
      <c r="V19" s="76"/>
      <c r="W19" s="76"/>
      <c r="X19" s="83"/>
      <c r="Y19" s="80"/>
    </row>
    <row r="20" s="1" customFormat="1" ht="25" customHeight="1" spans="1:25">
      <c r="A20" s="44">
        <f t="shared" si="0"/>
        <v>12</v>
      </c>
      <c r="B20" s="45" t="str">
        <f>'[3]SPEC SHEET'!A21</f>
        <v>HIP CIRC (8.5" BELOW WAIST JOIN SEAM) - STRAIGHT</v>
      </c>
      <c r="C20" s="46"/>
      <c r="D20" s="46"/>
      <c r="E20" s="47"/>
      <c r="F20" s="48" t="s">
        <v>61</v>
      </c>
      <c r="G20" s="49">
        <f>'[3]SPEC SHEET'!F21</f>
        <v>0.5</v>
      </c>
      <c r="H20" s="50">
        <f>'1X-3X'!H20*2.54</f>
        <v>121.92</v>
      </c>
      <c r="I20" s="50">
        <f>'1X-3X'!I20*2.54</f>
        <v>127</v>
      </c>
      <c r="J20" s="50">
        <f>'1X-3X'!J20*2.54</f>
        <v>133.35</v>
      </c>
      <c r="K20" s="50">
        <f>'1X-3X'!K20*2.54</f>
        <v>139.7</v>
      </c>
      <c r="L20" s="75"/>
      <c r="M20" s="72"/>
      <c r="N20" s="76"/>
      <c r="O20" s="76"/>
      <c r="P20" s="76"/>
      <c r="Q20" s="77"/>
      <c r="R20" s="76"/>
      <c r="S20" s="76"/>
      <c r="T20" s="76"/>
      <c r="U20" s="77"/>
      <c r="V20" s="76"/>
      <c r="W20" s="76"/>
      <c r="X20" s="83"/>
      <c r="Y20" s="80"/>
    </row>
    <row r="21" s="1" customFormat="1" ht="25" customHeight="1" spans="1:25">
      <c r="A21" s="44">
        <f t="shared" si="0"/>
        <v>13</v>
      </c>
      <c r="B21" s="45" t="str">
        <f>'[3]SPEC SHEET'!A22</f>
        <v>THIGH CIRC (15" BELOW WAIST JOIN SEAM)</v>
      </c>
      <c r="C21" s="46"/>
      <c r="D21" s="46"/>
      <c r="E21" s="47"/>
      <c r="F21" s="51" t="s">
        <v>62</v>
      </c>
      <c r="G21" s="49">
        <f>'[3]SPEC SHEET'!F22</f>
        <v>0.5</v>
      </c>
      <c r="H21" s="50">
        <f>'1X-3X'!H21*2.54</f>
        <v>128.27</v>
      </c>
      <c r="I21" s="50">
        <f>'1X-3X'!I21*2.54</f>
        <v>133.35</v>
      </c>
      <c r="J21" s="50">
        <f>'1X-3X'!J21*2.54</f>
        <v>139.7</v>
      </c>
      <c r="K21" s="50">
        <f>'1X-3X'!K21*2.54</f>
        <v>146.05</v>
      </c>
      <c r="L21" s="75"/>
      <c r="M21" s="72"/>
      <c r="N21" s="76"/>
      <c r="O21" s="76"/>
      <c r="P21" s="76"/>
      <c r="Q21" s="77"/>
      <c r="R21" s="76"/>
      <c r="S21" s="76"/>
      <c r="T21" s="76"/>
      <c r="U21" s="77"/>
      <c r="V21" s="76"/>
      <c r="W21" s="76"/>
      <c r="X21" s="83"/>
      <c r="Y21" s="80"/>
    </row>
    <row r="22" s="1" customFormat="1" ht="25" customHeight="1" spans="1:25">
      <c r="A22" s="44">
        <f t="shared" si="0"/>
        <v>14</v>
      </c>
      <c r="B22" s="45" t="str">
        <f>'[3]SPEC SHEET'!A23</f>
        <v>SWEEP CIRC (SELF) - ALONG THE CURVE</v>
      </c>
      <c r="C22" s="46"/>
      <c r="D22" s="46"/>
      <c r="E22" s="47"/>
      <c r="F22" s="48" t="s">
        <v>63</v>
      </c>
      <c r="G22" s="49">
        <f>'[3]SPEC SHEET'!F23</f>
        <v>0.5</v>
      </c>
      <c r="H22" s="50">
        <f>'1X-3X'!H22*2.54</f>
        <v>240.03</v>
      </c>
      <c r="I22" s="50">
        <f>'1X-3X'!I22*2.54</f>
        <v>245.11</v>
      </c>
      <c r="J22" s="50">
        <f>'1X-3X'!J22*2.54</f>
        <v>251.46</v>
      </c>
      <c r="K22" s="50">
        <f>'1X-3X'!K22*2.54</f>
        <v>257.81</v>
      </c>
      <c r="L22" s="75"/>
      <c r="M22" s="72"/>
      <c r="N22" s="76"/>
      <c r="O22" s="77"/>
      <c r="P22" s="76"/>
      <c r="Q22" s="77"/>
      <c r="R22" s="76"/>
      <c r="S22" s="77"/>
      <c r="T22" s="76"/>
      <c r="U22" s="77"/>
      <c r="V22" s="76"/>
      <c r="W22" s="76"/>
      <c r="X22" s="83"/>
      <c r="Y22" s="80"/>
    </row>
    <row r="23" s="1" customFormat="1" ht="25" customHeight="1" spans="1:25">
      <c r="A23" s="44">
        <f t="shared" si="0"/>
        <v>15</v>
      </c>
      <c r="B23" s="45" t="str">
        <f>'[3]SPEC SHEET'!A24</f>
        <v>SWEEP CIRC (LINING) - ALONG THE CURVE</v>
      </c>
      <c r="C23" s="46"/>
      <c r="D23" s="46"/>
      <c r="E23" s="47"/>
      <c r="F23" s="48" t="s">
        <v>64</v>
      </c>
      <c r="G23" s="49">
        <f>'[3]SPEC SHEET'!F24</f>
        <v>0.5</v>
      </c>
      <c r="H23" s="50">
        <f>'1X-3X'!H23*2.54</f>
        <v>234.95</v>
      </c>
      <c r="I23" s="50">
        <f>'1X-3X'!I23*2.54</f>
        <v>240.03</v>
      </c>
      <c r="J23" s="50">
        <f>'1X-3X'!J23*2.54</f>
        <v>246.38</v>
      </c>
      <c r="K23" s="50">
        <f>'1X-3X'!K23*2.54</f>
        <v>252.73</v>
      </c>
      <c r="L23" s="75"/>
      <c r="M23" s="72"/>
      <c r="N23" s="76"/>
      <c r="O23" s="76"/>
      <c r="P23" s="76"/>
      <c r="Q23" s="77"/>
      <c r="R23" s="76"/>
      <c r="S23" s="76"/>
      <c r="T23" s="76"/>
      <c r="U23" s="77"/>
      <c r="V23" s="76"/>
      <c r="W23" s="76"/>
      <c r="X23" s="83"/>
      <c r="Y23" s="80"/>
    </row>
    <row r="24" s="1" customFormat="1" ht="25" customHeight="1" spans="1:25">
      <c r="A24" s="44">
        <f t="shared" si="0"/>
        <v>16</v>
      </c>
      <c r="B24" s="45" t="str">
        <f>'[3]SPEC SHEET'!A25</f>
        <v>FRONT ARMHOLE - ALONG CURVE</v>
      </c>
      <c r="C24" s="46"/>
      <c r="D24" s="46"/>
      <c r="E24" s="47"/>
      <c r="F24" s="48" t="s">
        <v>65</v>
      </c>
      <c r="G24" s="49">
        <f>'[3]SPEC SHEET'!F25</f>
        <v>0.25</v>
      </c>
      <c r="H24" s="50">
        <f>'1X-3X'!H24*2.54</f>
        <v>28.575</v>
      </c>
      <c r="I24" s="50">
        <f>'1X-3X'!I24*2.54</f>
        <v>29.5275</v>
      </c>
      <c r="J24" s="50">
        <f>'1X-3X'!J24*2.54</f>
        <v>30.48</v>
      </c>
      <c r="K24" s="50">
        <f>'1X-3X'!K24*2.54</f>
        <v>31.4325</v>
      </c>
      <c r="L24" s="75"/>
      <c r="M24" s="72"/>
      <c r="N24" s="76"/>
      <c r="O24" s="76"/>
      <c r="P24" s="76"/>
      <c r="Q24" s="77"/>
      <c r="R24" s="76"/>
      <c r="S24" s="76"/>
      <c r="T24" s="76"/>
      <c r="U24" s="77"/>
      <c r="V24" s="76"/>
      <c r="W24" s="76"/>
      <c r="X24" s="83"/>
      <c r="Y24" s="80"/>
    </row>
    <row r="25" s="1" customFormat="1" ht="25" customHeight="1" spans="1:25">
      <c r="A25" s="44">
        <f t="shared" si="0"/>
        <v>17</v>
      </c>
      <c r="B25" s="45" t="str">
        <f>'[3]SPEC SHEET'!A26</f>
        <v>BACK ARMHOLE - ALONG CURVE</v>
      </c>
      <c r="C25" s="46"/>
      <c r="D25" s="46"/>
      <c r="E25" s="47"/>
      <c r="F25" s="48" t="s">
        <v>66</v>
      </c>
      <c r="G25" s="49">
        <f>'[3]SPEC SHEET'!F26</f>
        <v>0.25</v>
      </c>
      <c r="H25" s="50">
        <f>'1X-3X'!H25*2.54</f>
        <v>28.8925</v>
      </c>
      <c r="I25" s="50">
        <f>'1X-3X'!I25*2.54</f>
        <v>29.845</v>
      </c>
      <c r="J25" s="50">
        <f>'1X-3X'!J25*2.54</f>
        <v>30.7975</v>
      </c>
      <c r="K25" s="50">
        <f>'1X-3X'!K25*2.54</f>
        <v>31.75</v>
      </c>
      <c r="L25" s="75"/>
      <c r="M25" s="72"/>
      <c r="N25" s="76"/>
      <c r="O25" s="77"/>
      <c r="P25" s="76"/>
      <c r="Q25" s="77"/>
      <c r="R25" s="76"/>
      <c r="S25" s="77"/>
      <c r="T25" s="76"/>
      <c r="U25" s="77"/>
      <c r="V25" s="76"/>
      <c r="W25" s="76"/>
      <c r="X25" s="83"/>
      <c r="Y25" s="80"/>
    </row>
    <row r="26" s="1" customFormat="1" ht="25" customHeight="1" spans="1:25">
      <c r="A26" s="44">
        <f t="shared" si="0"/>
        <v>18</v>
      </c>
      <c r="B26" s="45" t="str">
        <f>'[3]SPEC SHEET'!A27</f>
        <v>SLV LENGTH (W/O THE CUFF)</v>
      </c>
      <c r="C26" s="46"/>
      <c r="D26" s="46"/>
      <c r="E26" s="47"/>
      <c r="F26" s="48" t="s">
        <v>67</v>
      </c>
      <c r="G26" s="49">
        <f>'[3]SPEC SHEET'!F27</f>
        <v>0.125</v>
      </c>
      <c r="H26" s="50">
        <f>'1X-3X'!H26*2.54</f>
        <v>62.865</v>
      </c>
      <c r="I26" s="50">
        <f>'1X-3X'!I26*2.54</f>
        <v>63.5</v>
      </c>
      <c r="J26" s="50">
        <f>'1X-3X'!J26*2.54</f>
        <v>64.135</v>
      </c>
      <c r="K26" s="50">
        <f>'1X-3X'!K26*2.54</f>
        <v>64.77</v>
      </c>
      <c r="L26" s="75"/>
      <c r="M26" s="72"/>
      <c r="N26" s="76"/>
      <c r="O26" s="76"/>
      <c r="P26" s="76"/>
      <c r="Q26" s="77"/>
      <c r="R26" s="76"/>
      <c r="S26" s="76"/>
      <c r="T26" s="76"/>
      <c r="U26" s="77"/>
      <c r="V26" s="76"/>
      <c r="W26" s="76"/>
      <c r="X26" s="83"/>
      <c r="Y26" s="80"/>
    </row>
    <row r="27" s="1" customFormat="1" ht="25" customHeight="1" spans="1:25">
      <c r="A27" s="44">
        <f t="shared" si="0"/>
        <v>19</v>
      </c>
      <c r="B27" s="45" t="str">
        <f>'[3]SPEC SHEET'!A28</f>
        <v>BICEP 1" BELOW ARMHOLE</v>
      </c>
      <c r="C27" s="46"/>
      <c r="D27" s="46"/>
      <c r="E27" s="47"/>
      <c r="F27" s="52" t="s">
        <v>68</v>
      </c>
      <c r="G27" s="49">
        <f>'[3]SPEC SHEET'!F28</f>
        <v>0.125</v>
      </c>
      <c r="H27" s="50">
        <f>'1X-3X'!H27*2.54</f>
        <v>46.0375</v>
      </c>
      <c r="I27" s="50">
        <f>'1X-3X'!I27*2.54</f>
        <v>47.625</v>
      </c>
      <c r="J27" s="50">
        <f>'1X-3X'!J27*2.54</f>
        <v>49.53</v>
      </c>
      <c r="K27" s="50">
        <f>'1X-3X'!K27*2.54</f>
        <v>51.435</v>
      </c>
      <c r="L27" s="75"/>
      <c r="M27" s="72"/>
      <c r="N27" s="76"/>
      <c r="O27" s="76"/>
      <c r="P27" s="76"/>
      <c r="Q27" s="77"/>
      <c r="R27" s="76"/>
      <c r="S27" s="76"/>
      <c r="T27" s="76"/>
      <c r="U27" s="77"/>
      <c r="V27" s="76"/>
      <c r="W27" s="76"/>
      <c r="X27" s="83"/>
      <c r="Y27" s="80"/>
    </row>
    <row r="28" s="1" customFormat="1" ht="25" customHeight="1" spans="1:25">
      <c r="A28" s="44">
        <f t="shared" si="0"/>
        <v>20</v>
      </c>
      <c r="B28" s="45" t="str">
        <f>'[3]SPEC SHEET'!A29</f>
        <v>SLEEVE OPENING WIDTH@ BOTTOM EDGE</v>
      </c>
      <c r="C28" s="46"/>
      <c r="D28" s="46"/>
      <c r="E28" s="47"/>
      <c r="F28" s="52" t="s">
        <v>69</v>
      </c>
      <c r="G28" s="49">
        <f>'[3]SPEC SHEET'!F29</f>
        <v>0.125</v>
      </c>
      <c r="H28" s="50">
        <f>'1X-3X'!H28*2.54</f>
        <v>20.32</v>
      </c>
      <c r="I28" s="50">
        <f>'1X-3X'!I28*2.54</f>
        <v>21.59</v>
      </c>
      <c r="J28" s="50">
        <f>'1X-3X'!J28*2.54</f>
        <v>23.1775</v>
      </c>
      <c r="K28" s="50">
        <f>'1X-3X'!K28*2.54</f>
        <v>24.765</v>
      </c>
      <c r="L28" s="75"/>
      <c r="M28" s="72"/>
      <c r="N28" s="76"/>
      <c r="O28" s="76"/>
      <c r="P28" s="76"/>
      <c r="Q28" s="77"/>
      <c r="R28" s="76"/>
      <c r="S28" s="76"/>
      <c r="T28" s="76"/>
      <c r="U28" s="77"/>
      <c r="V28" s="76"/>
      <c r="W28" s="76"/>
      <c r="X28" s="83"/>
      <c r="Y28" s="80"/>
    </row>
    <row r="29" s="1" customFormat="1" ht="25" customHeight="1" spans="1:25">
      <c r="A29" s="44">
        <f t="shared" si="0"/>
        <v>21</v>
      </c>
      <c r="B29" s="45" t="str">
        <f>'[3]SPEC SHEET'!A30</f>
        <v>ZIPPER LENGTH</v>
      </c>
      <c r="C29" s="46"/>
      <c r="D29" s="46"/>
      <c r="E29" s="47"/>
      <c r="F29" s="52" t="s">
        <v>45</v>
      </c>
      <c r="G29" s="49">
        <f>'[3]SPEC SHEET'!F30</f>
        <v>0.25</v>
      </c>
      <c r="H29" s="50">
        <f>'1X-3X'!H29*2.54</f>
        <v>50.165</v>
      </c>
      <c r="I29" s="50">
        <f>'1X-3X'!I29*2.54</f>
        <v>50.165</v>
      </c>
      <c r="J29" s="50">
        <f>'1X-3X'!J29*2.54</f>
        <v>50.8</v>
      </c>
      <c r="K29" s="50">
        <f>'1X-3X'!K29*2.54</f>
        <v>50.8</v>
      </c>
      <c r="L29" s="75"/>
      <c r="M29" s="72"/>
      <c r="N29" s="76"/>
      <c r="O29" s="76"/>
      <c r="P29" s="76"/>
      <c r="Q29" s="77"/>
      <c r="R29" s="76"/>
      <c r="S29" s="76"/>
      <c r="T29" s="76"/>
      <c r="U29" s="77"/>
      <c r="V29" s="76"/>
      <c r="W29" s="76"/>
      <c r="X29" s="83"/>
      <c r="Y29" s="80"/>
    </row>
    <row r="30" s="1" customFormat="1" customHeight="1" spans="1:25">
      <c r="A30" s="44" t="e">
        <f>#REF!+1</f>
        <v>#REF!</v>
      </c>
      <c r="B30" s="45"/>
      <c r="C30" s="46"/>
      <c r="D30" s="46"/>
      <c r="E30" s="47"/>
      <c r="F30" s="52"/>
      <c r="G30" s="53"/>
      <c r="H30" s="53"/>
      <c r="I30" s="53"/>
      <c r="J30" s="53"/>
      <c r="K30" s="53"/>
      <c r="L30" s="53"/>
      <c r="M30" s="78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80"/>
    </row>
    <row r="31" s="1" customFormat="1" customHeight="1" spans="14:25"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 s="1" customFormat="1" customHeight="1" spans="14:25"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s="1" customFormat="1" customHeight="1" spans="14:25"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s="1" customFormat="1" customHeight="1" spans="14:25"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s="1" customFormat="1" customHeight="1" spans="14:25"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s="1" customFormat="1" customHeight="1" spans="14:25"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s="1" customFormat="1" customHeight="1" spans="14:25"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="1" customFormat="1" customHeight="1" spans="14:25"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</row>
    <row r="39" s="1" customFormat="1" customHeight="1" spans="14:25"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</row>
    <row r="40" s="1" customFormat="1" customHeight="1" spans="14:25"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</row>
    <row r="41" s="1" customFormat="1" customHeight="1" spans="14:25"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</row>
  </sheetData>
  <mergeCells count="28">
    <mergeCell ref="A1:D1"/>
    <mergeCell ref="G1:H1"/>
    <mergeCell ref="I1:J1"/>
    <mergeCell ref="K1:M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M5"/>
    <mergeCell ref="A6:B6"/>
    <mergeCell ref="E6:G6"/>
    <mergeCell ref="H6:J6"/>
    <mergeCell ref="K6:M6"/>
    <mergeCell ref="G7:G8"/>
    <mergeCell ref="H7:H8"/>
    <mergeCell ref="I7:I8"/>
    <mergeCell ref="J7:J8"/>
    <mergeCell ref="K7:K8"/>
    <mergeCell ref="L7:L8"/>
    <mergeCell ref="M7:M30"/>
    <mergeCell ref="H2:J4"/>
    <mergeCell ref="K2:M4"/>
    <mergeCell ref="B7:E8"/>
  </mergeCells>
  <conditionalFormatting sqref="N9:N29">
    <cfRule type="notContainsBlanks" dxfId="0" priority="12">
      <formula>LEN(TRIM(N9))&gt;0</formula>
    </cfRule>
  </conditionalFormatting>
  <conditionalFormatting sqref="R9:R29">
    <cfRule type="notContainsBlanks" dxfId="0" priority="11">
      <formula>LEN(TRIM(R9))&gt;0</formula>
    </cfRule>
  </conditionalFormatting>
  <conditionalFormatting sqref="V9:V29">
    <cfRule type="notContainsBlanks" dxfId="0" priority="10">
      <formula>LEN(TRIM(V9))&gt;0</formula>
    </cfRule>
  </conditionalFormatting>
  <conditionalFormatting sqref="H9:K29">
    <cfRule type="notContainsBlanks" dxfId="0" priority="9">
      <formula>LEN(TRIM(H9))&gt;0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M4">
      <formula1>"MAINLINE,LONG LEAD"</formula1>
    </dataValidation>
  </dataValidations>
  <pageMargins left="0.75" right="0.75" top="1" bottom="1" header="0.5" footer="0.5"/>
  <pageSetup paperSize="9" scale="66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2025-05-14T05:23:51Z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37976219EEAC48BE92DE30F54AC6C2F7_12</vt:lpwstr>
  </property>
</Properties>
</file>