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3"/>
  </bookViews>
  <sheets>
    <sheet name="XS-XXL" sheetId="1" r:id="rId1"/>
    <sheet name="XS-XXL (cm)" sheetId="4" r:id="rId2"/>
    <sheet name="1X-3X" sheetId="2" r:id="rId3"/>
    <sheet name="1X-3X (cm)" sheetId="5" r:id="rId4"/>
  </sheets>
  <externalReferences>
    <externalReference r:id="rId5"/>
    <externalReference r:id="rId6"/>
  </externalReferences>
  <definedNames>
    <definedName name="Contract_No">#REF!</definedName>
    <definedName name="_xlnm.Print_Area" localSheetId="2">'1X-3X'!$A$1:$L$31</definedName>
    <definedName name="_xlnm.Print_Area" localSheetId="3">'1X-3X (cm)'!$A$1:$L$31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<sst xmlns="http://schemas.openxmlformats.org/spreadsheetml/2006/main" count="292" uniqueCount="88">
  <si>
    <t>GRADED SPEC PAGE</t>
  </si>
  <si>
    <t>STYLE #:</t>
  </si>
  <si>
    <t>BRAND:</t>
  </si>
  <si>
    <t>STYLE NAME:</t>
  </si>
  <si>
    <t>LEAD DESIGNER:</t>
  </si>
  <si>
    <t>CALENDAR:</t>
  </si>
  <si>
    <t>STYLE NUMBER:</t>
  </si>
  <si>
    <t>TP COMPLETED BY:</t>
  </si>
  <si>
    <t>SEASON:</t>
  </si>
  <si>
    <t>TECH DESIGNER/PM:</t>
  </si>
  <si>
    <t>DELIVERY:</t>
  </si>
  <si>
    <t>VENDOR:</t>
  </si>
  <si>
    <t>REF PATTERN SENT:</t>
  </si>
  <si>
    <t>SIZE RANGE:</t>
  </si>
  <si>
    <t>COLORWAY:</t>
  </si>
  <si>
    <t>PO #:</t>
  </si>
  <si>
    <t>POINT OF MEASURE
(TOTAL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</si>
  <si>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</si>
  <si>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</si>
  <si>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</si>
  <si>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</si>
  <si>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</si>
  <si>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</si>
  <si>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</si>
  <si>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</si>
  <si>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COMMENTS</t>
  </si>
  <si>
    <t>CF LENGTH FROM NECK EDGE</t>
  </si>
  <si>
    <r>
      <rPr>
        <sz val="11"/>
        <rFont val="宋体"/>
        <charset val="134"/>
      </rPr>
      <t>前中长</t>
    </r>
    <r>
      <rPr>
        <sz val="11"/>
        <rFont val="Century Gothic"/>
        <charset val="134"/>
      </rPr>
      <t>-</t>
    </r>
    <r>
      <rPr>
        <sz val="11"/>
        <rFont val="宋体"/>
        <charset val="134"/>
      </rPr>
      <t>领到底摆</t>
    </r>
  </si>
  <si>
    <t>updated 3.21.25</t>
  </si>
  <si>
    <t>CF BODICE LENGTH FROM TOP EDGE TO CF WAIST SEAM</t>
  </si>
  <si>
    <t>前中上身长</t>
  </si>
  <si>
    <t>CF SKIRT LENGTH FROM WAIST SEAM TO HEM</t>
  </si>
  <si>
    <t>前中裙长</t>
  </si>
  <si>
    <t>SS BODICE LENGTH FROM UA TO WAIST SEAM</t>
  </si>
  <si>
    <t>侧缝上身长</t>
  </si>
  <si>
    <t>UPDATED 3.26.25</t>
  </si>
  <si>
    <t>SS SKIRT LENGTH FROM WAIST TO HEM</t>
  </si>
  <si>
    <t>侧缝裙长</t>
  </si>
  <si>
    <t>CB BODICE LENGTH FROM TIO EDGE TO WAIST SEAM</t>
  </si>
  <si>
    <t>后中上身长</t>
  </si>
  <si>
    <t>CB SKIRT LENGTH FROM WAIST SEAM TO HEM</t>
  </si>
  <si>
    <t>后中裙长</t>
  </si>
  <si>
    <t>ACROSS FRONT AT TOP EDGE ( SHOULDER SEAM TO SEAM)</t>
  </si>
  <si>
    <r>
      <rPr>
        <sz val="11"/>
        <rFont val="宋体"/>
        <charset val="134"/>
      </rPr>
      <t>前领宽，</t>
    </r>
    <r>
      <rPr>
        <sz val="11"/>
        <rFont val="Century Gothic"/>
        <charset val="134"/>
      </rPr>
      <t xml:space="preserve"> </t>
    </r>
    <r>
      <rPr>
        <sz val="11"/>
        <rFont val="宋体"/>
        <charset val="134"/>
      </rPr>
      <t>肩缝到肩缝</t>
    </r>
  </si>
  <si>
    <t>ACROSS BACK AT TOP EDGE ( SHOULDER SEAM TO SEAM)</t>
  </si>
  <si>
    <r>
      <rPr>
        <sz val="11"/>
        <rFont val="宋体"/>
        <charset val="134"/>
      </rPr>
      <t>后领宽，</t>
    </r>
    <r>
      <rPr>
        <sz val="11"/>
        <rFont val="Century Gothic"/>
        <charset val="134"/>
      </rPr>
      <t xml:space="preserve"> </t>
    </r>
    <r>
      <rPr>
        <sz val="11"/>
        <rFont val="宋体"/>
        <charset val="134"/>
      </rPr>
      <t>肩缝到肩缝</t>
    </r>
  </si>
  <si>
    <t>CHEST 1" BLW AH - STRAIGHT ACROSS</t>
  </si>
  <si>
    <r>
      <rPr>
        <sz val="11"/>
        <rFont val="宋体"/>
        <charset val="134"/>
      </rPr>
      <t>胸围</t>
    </r>
    <r>
      <rPr>
        <sz val="11"/>
        <rFont val="Century Gothic"/>
        <charset val="134"/>
      </rPr>
      <t>-</t>
    </r>
    <r>
      <rPr>
        <sz val="11"/>
        <rFont val="宋体"/>
        <charset val="134"/>
      </rPr>
      <t>腋下</t>
    </r>
    <r>
      <rPr>
        <sz val="11"/>
        <rFont val="Century Gothic"/>
        <charset val="134"/>
      </rPr>
      <t>1‘’</t>
    </r>
  </si>
  <si>
    <t xml:space="preserve">WAIST AT SEAM - SS TO SS </t>
  </si>
  <si>
    <t>腰围</t>
  </si>
  <si>
    <t>HIGH HIP 12" BLW A/H</t>
  </si>
  <si>
    <r>
      <rPr>
        <sz val="11"/>
        <rFont val="宋体"/>
        <charset val="134"/>
      </rPr>
      <t>上臀围</t>
    </r>
    <r>
      <rPr>
        <sz val="11"/>
        <rFont val="Century Gothic"/>
        <charset val="134"/>
      </rPr>
      <t>-</t>
    </r>
    <r>
      <rPr>
        <sz val="11"/>
        <rFont val="宋体"/>
        <charset val="134"/>
      </rPr>
      <t>腋下</t>
    </r>
    <r>
      <rPr>
        <sz val="11"/>
        <rFont val="Century Gothic"/>
        <charset val="134"/>
      </rPr>
      <t>12‘’</t>
    </r>
  </si>
  <si>
    <t>LOW HIP 18" BLW A/H</t>
  </si>
  <si>
    <r>
      <rPr>
        <sz val="11"/>
        <rFont val="宋体"/>
        <charset val="134"/>
      </rPr>
      <t>下臀围</t>
    </r>
    <r>
      <rPr>
        <sz val="11"/>
        <rFont val="Century Gothic"/>
        <charset val="134"/>
      </rPr>
      <t>-</t>
    </r>
    <r>
      <rPr>
        <sz val="11"/>
        <rFont val="宋体"/>
        <charset val="134"/>
      </rPr>
      <t>腋下</t>
    </r>
    <r>
      <rPr>
        <sz val="11"/>
        <rFont val="Century Gothic"/>
        <charset val="134"/>
      </rPr>
      <t>18‘’</t>
    </r>
  </si>
  <si>
    <t>THIGH - 16 1/4" DOWN FROM WAIST AT SS</t>
  </si>
  <si>
    <r>
      <rPr>
        <sz val="11"/>
        <rFont val="宋体"/>
        <charset val="134"/>
      </rPr>
      <t>大腿处围度，腰下</t>
    </r>
    <r>
      <rPr>
        <sz val="11"/>
        <rFont val="Century Gothic"/>
        <charset val="134"/>
      </rPr>
      <t>16 1/4”</t>
    </r>
    <r>
      <rPr>
        <sz val="11"/>
        <rFont val="宋体"/>
        <charset val="134"/>
      </rPr>
      <t>处量</t>
    </r>
  </si>
  <si>
    <t>BOTTOM OPENING STRAIGHT-SELF</t>
  </si>
  <si>
    <t>面布摆围直量</t>
  </si>
  <si>
    <t>BOTTOM OPENING STRAIGHT - STRAIGHT</t>
  </si>
  <si>
    <t>里布摆围直量</t>
  </si>
  <si>
    <t>FRONT ARMHOLE ON CURVE</t>
  </si>
  <si>
    <t>前袖笼弧量</t>
  </si>
  <si>
    <t>UPDATED 3.6.25</t>
  </si>
  <si>
    <t>BACK ARMHOLE ON CURVE</t>
  </si>
  <si>
    <t>后袖笼弧量</t>
  </si>
  <si>
    <t>SHOULDER SEAM WIDTH</t>
  </si>
  <si>
    <t>肩缝</t>
  </si>
  <si>
    <t>STRAP LENGTH</t>
  </si>
  <si>
    <t>肩带长</t>
  </si>
  <si>
    <t>FRONT COWL FACING LENGTH</t>
  </si>
  <si>
    <t>前兜领内折高度</t>
  </si>
  <si>
    <t xml:space="preserve">BACK COWL FACING LENGTH </t>
  </si>
  <si>
    <t>后兜领内折高度</t>
  </si>
  <si>
    <t xml:space="preserve">LINING DIFFERENCE </t>
  </si>
  <si>
    <t>里布比面布短</t>
  </si>
  <si>
    <t>BIRDY GREY</t>
  </si>
  <si>
    <t>0X</t>
  </si>
  <si>
    <t>1X</t>
  </si>
  <si>
    <t>2X</t>
  </si>
  <si>
    <t>3X</t>
  </si>
  <si>
    <r>
      <rPr>
        <sz val="14"/>
        <rFont val="宋体"/>
        <charset val="134"/>
      </rPr>
      <t>前中长</t>
    </r>
    <r>
      <rPr>
        <sz val="14"/>
        <rFont val="Century Gothic"/>
        <charset val="134"/>
      </rPr>
      <t>-</t>
    </r>
    <r>
      <rPr>
        <sz val="14"/>
        <rFont val="宋体"/>
        <charset val="134"/>
      </rPr>
      <t>领到底摆</t>
    </r>
  </si>
  <si>
    <r>
      <rPr>
        <sz val="14"/>
        <rFont val="宋体"/>
        <charset val="134"/>
      </rPr>
      <t>前领宽，</t>
    </r>
    <r>
      <rPr>
        <sz val="14"/>
        <rFont val="Century Gothic"/>
        <charset val="134"/>
      </rPr>
      <t xml:space="preserve"> </t>
    </r>
    <r>
      <rPr>
        <sz val="14"/>
        <rFont val="宋体"/>
        <charset val="134"/>
      </rPr>
      <t>肩缝到肩缝</t>
    </r>
  </si>
  <si>
    <r>
      <rPr>
        <sz val="14"/>
        <rFont val="宋体"/>
        <charset val="134"/>
      </rPr>
      <t>后领宽，</t>
    </r>
    <r>
      <rPr>
        <sz val="14"/>
        <rFont val="Century Gothic"/>
        <charset val="134"/>
      </rPr>
      <t xml:space="preserve"> </t>
    </r>
    <r>
      <rPr>
        <sz val="14"/>
        <rFont val="宋体"/>
        <charset val="134"/>
      </rPr>
      <t>肩缝到肩缝</t>
    </r>
  </si>
  <si>
    <r>
      <rPr>
        <sz val="14"/>
        <rFont val="宋体"/>
        <charset val="134"/>
      </rPr>
      <t>胸围</t>
    </r>
    <r>
      <rPr>
        <sz val="14"/>
        <rFont val="Century Gothic"/>
        <charset val="134"/>
      </rPr>
      <t>-</t>
    </r>
    <r>
      <rPr>
        <sz val="14"/>
        <rFont val="宋体"/>
        <charset val="134"/>
      </rPr>
      <t>腋下</t>
    </r>
    <r>
      <rPr>
        <sz val="14"/>
        <rFont val="Century Gothic"/>
        <charset val="134"/>
      </rPr>
      <t>1‘’</t>
    </r>
  </si>
  <si>
    <r>
      <rPr>
        <sz val="14"/>
        <rFont val="宋体"/>
        <charset val="134"/>
      </rPr>
      <t>上臀围</t>
    </r>
    <r>
      <rPr>
        <sz val="14"/>
        <rFont val="Century Gothic"/>
        <charset val="134"/>
      </rPr>
      <t>-</t>
    </r>
    <r>
      <rPr>
        <sz val="14"/>
        <rFont val="宋体"/>
        <charset val="134"/>
      </rPr>
      <t>腋下</t>
    </r>
    <r>
      <rPr>
        <sz val="14"/>
        <rFont val="Century Gothic"/>
        <charset val="134"/>
      </rPr>
      <t>12‘’</t>
    </r>
  </si>
  <si>
    <r>
      <rPr>
        <sz val="14"/>
        <rFont val="宋体"/>
        <charset val="134"/>
      </rPr>
      <t>下臀围</t>
    </r>
    <r>
      <rPr>
        <sz val="14"/>
        <rFont val="Century Gothic"/>
        <charset val="134"/>
      </rPr>
      <t>-</t>
    </r>
    <r>
      <rPr>
        <sz val="14"/>
        <rFont val="宋体"/>
        <charset val="134"/>
      </rPr>
      <t>腋下</t>
    </r>
    <r>
      <rPr>
        <sz val="14"/>
        <rFont val="Century Gothic"/>
        <charset val="134"/>
      </rPr>
      <t>18‘’</t>
    </r>
  </si>
  <si>
    <t>大腿处围度，腰下16 1/4”处量</t>
  </si>
  <si>
    <t>BOTTOM OPENING STRAIGHT - LINING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</si>
</sst>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#\ ??/??"/>
    <numFmt numFmtId="178" formatCode="0.00_ "/>
    <numFmt numFmtId="179" formatCode="#\ ?/?"/>
    <numFmt numFmtId="180" formatCode="m&quot;/&quot;d"/>
  </numFmts>
  <fonts count="57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2"/>
      <color rgb="FF000000"/>
      <name val="Arial"/>
      <charset val="134"/>
    </font>
    <font>
      <sz val="10"/>
      <name val="宋体"/>
      <charset val="134"/>
      <scheme val="minor"/>
    </font>
    <font>
      <sz val="12"/>
      <name val="Arial"/>
      <charset val="134"/>
    </font>
    <font>
      <sz val="9"/>
      <color rgb="FF7F7F7F"/>
      <name val="宋体"/>
      <charset val="134"/>
      <scheme val="minor"/>
    </font>
    <font>
      <sz val="10"/>
      <name val="Century Gothic"/>
      <charset val="134"/>
    </font>
    <font>
      <sz val="14"/>
      <name val="宋体"/>
      <charset val="134"/>
    </font>
    <font>
      <sz val="10"/>
      <color rgb="FFFF0000"/>
      <name val="Century Gothic"/>
      <charset val="134"/>
    </font>
    <font>
      <sz val="12"/>
      <color theme="1"/>
      <name val="Arial"/>
      <charset val="134"/>
    </font>
    <font>
      <sz val="10"/>
      <color rgb="FF000000"/>
      <name val="Century Gothic"/>
      <charset val="134"/>
    </font>
    <font>
      <sz val="14"/>
      <color rgb="FF000000"/>
      <name val="宋体"/>
      <charset val="134"/>
    </font>
    <font>
      <b/>
      <sz val="15"/>
      <color rgb="FF000000"/>
      <name val="宋体"/>
      <charset val="134"/>
      <scheme val="minor"/>
    </font>
    <font>
      <b/>
      <sz val="10"/>
      <color rgb="FFFF000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2"/>
      <color rgb="FFFF0000"/>
      <name val="Arial"/>
      <charset val="134"/>
    </font>
    <font>
      <b/>
      <sz val="10"/>
      <color rgb="FF000000"/>
      <name val="宋体"/>
      <charset val="134"/>
      <scheme val="minor"/>
    </font>
    <font>
      <b/>
      <sz val="7"/>
      <color rgb="FF000000"/>
      <name val="宋体"/>
      <charset val="134"/>
      <scheme val="minor"/>
    </font>
    <font>
      <sz val="11"/>
      <name val="宋体"/>
      <charset val="134"/>
    </font>
    <font>
      <sz val="10"/>
      <color indexed="10"/>
      <name val="Century Gothic"/>
      <charset val="134"/>
    </font>
    <font>
      <sz val="10"/>
      <color theme="1"/>
      <name val="Century Gothic"/>
      <charset val="134"/>
    </font>
    <font>
      <sz val="10"/>
      <color rgb="FFDD0806"/>
      <name val="Century Gothic"/>
      <charset val="134"/>
    </font>
    <font>
      <sz val="11"/>
      <color rgb="FF000000"/>
      <name val="宋体"/>
      <charset val="134"/>
    </font>
    <font>
      <sz val="10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entury Gothic"/>
      <charset val="134"/>
    </font>
    <font>
      <sz val="14"/>
      <name val="Century Gothic"/>
      <charset val="134"/>
    </font>
  </fonts>
  <fills count="39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8" borderId="37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9" borderId="40" applyNumberFormat="0" applyAlignment="0" applyProtection="0">
      <alignment vertical="center"/>
    </xf>
    <xf numFmtId="0" fontId="45" fillId="10" borderId="41" applyNumberFormat="0" applyAlignment="0" applyProtection="0">
      <alignment vertical="center"/>
    </xf>
    <xf numFmtId="0" fontId="46" fillId="10" borderId="40" applyNumberFormat="0" applyAlignment="0" applyProtection="0">
      <alignment vertical="center"/>
    </xf>
    <xf numFmtId="0" fontId="47" fillId="11" borderId="42" applyNumberFormat="0" applyAlignment="0" applyProtection="0">
      <alignment vertical="center"/>
    </xf>
    <xf numFmtId="0" fontId="48" fillId="0" borderId="43" applyNumberFormat="0" applyFill="0" applyAlignment="0" applyProtection="0">
      <alignment vertical="center"/>
    </xf>
    <xf numFmtId="0" fontId="49" fillId="0" borderId="44" applyNumberFormat="0" applyFill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1" fillId="0" borderId="0"/>
    <xf numFmtId="0" fontId="0" fillId="0" borderId="0"/>
  </cellStyleXfs>
  <cellXfs count="16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10" xfId="0" applyNumberFormat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176" fontId="6" fillId="0" borderId="13" xfId="0" applyNumberFormat="1" applyFont="1" applyFill="1" applyBorder="1" applyAlignment="1">
      <alignment horizontal="left" vertical="center"/>
    </xf>
    <xf numFmtId="176" fontId="6" fillId="0" borderId="14" xfId="0" applyNumberFormat="1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176" fontId="6" fillId="0" borderId="19" xfId="0" applyNumberFormat="1" applyFont="1" applyFill="1" applyBorder="1" applyAlignment="1">
      <alignment horizontal="left" vertical="center"/>
    </xf>
    <xf numFmtId="176" fontId="6" fillId="0" borderId="20" xfId="0" applyNumberFormat="1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vertical="center"/>
    </xf>
    <xf numFmtId="0" fontId="13" fillId="3" borderId="12" xfId="0" applyFont="1" applyFill="1" applyBorder="1" applyAlignment="1">
      <alignment vertical="center"/>
    </xf>
    <xf numFmtId="0" fontId="14" fillId="0" borderId="23" xfId="0" applyFont="1" applyFill="1" applyBorder="1" applyAlignment="1">
      <alignment horizontal="center"/>
    </xf>
    <xf numFmtId="0" fontId="15" fillId="0" borderId="12" xfId="49" applyFont="1" applyFill="1" applyBorder="1" applyAlignment="1" applyProtection="1">
      <alignment vertical="center"/>
      <protection locked="0"/>
    </xf>
    <xf numFmtId="0" fontId="15" fillId="0" borderId="16" xfId="49" applyFont="1" applyFill="1" applyBorder="1" applyAlignment="1" applyProtection="1">
      <alignment vertical="center"/>
      <protection locked="0"/>
    </xf>
    <xf numFmtId="0" fontId="15" fillId="0" borderId="24" xfId="49" applyFont="1" applyFill="1" applyBorder="1" applyAlignment="1" applyProtection="1">
      <alignment vertical="center"/>
      <protection locked="0"/>
    </xf>
    <xf numFmtId="0" fontId="15" fillId="0" borderId="25" xfId="49" applyFont="1" applyFill="1" applyBorder="1" applyAlignment="1" applyProtection="1">
      <alignment vertical="center"/>
      <protection locked="0"/>
    </xf>
    <xf numFmtId="0" fontId="16" fillId="0" borderId="12" xfId="0" applyFont="1" applyFill="1" applyBorder="1" applyAlignment="1" applyProtection="1">
      <alignment horizontal="left" vertical="center"/>
      <protection locked="0"/>
    </xf>
    <xf numFmtId="177" fontId="17" fillId="0" borderId="12" xfId="49" applyNumberFormat="1" applyFont="1" applyFill="1" applyBorder="1" applyAlignment="1" applyProtection="1">
      <alignment horizontal="center" vertical="center" wrapText="1"/>
      <protection locked="0"/>
    </xf>
    <xf numFmtId="178" fontId="18" fillId="0" borderId="26" xfId="5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wrapText="1"/>
    </xf>
    <xf numFmtId="0" fontId="16" fillId="0" borderId="25" xfId="0" applyFont="1" applyFill="1" applyBorder="1" applyAlignment="1" applyProtection="1">
      <alignment horizontal="left" vertical="center"/>
      <protection locked="0"/>
    </xf>
    <xf numFmtId="0" fontId="19" fillId="0" borderId="12" xfId="49" applyFont="1" applyFill="1" applyBorder="1" applyAlignment="1">
      <alignment vertical="center"/>
    </xf>
    <xf numFmtId="0" fontId="19" fillId="0" borderId="16" xfId="49" applyFont="1" applyFill="1" applyBorder="1" applyAlignment="1">
      <alignment vertical="center"/>
    </xf>
    <xf numFmtId="0" fontId="19" fillId="0" borderId="24" xfId="49" applyFont="1" applyFill="1" applyBorder="1" applyAlignment="1">
      <alignment vertical="center"/>
    </xf>
    <xf numFmtId="0" fontId="19" fillId="0" borderId="25" xfId="49" applyFont="1" applyFill="1" applyBorder="1" applyAlignment="1">
      <alignment vertical="center"/>
    </xf>
    <xf numFmtId="0" fontId="20" fillId="0" borderId="12" xfId="0" applyFont="1" applyFill="1" applyBorder="1" applyAlignment="1">
      <alignment horizontal="left" vertical="center"/>
    </xf>
    <xf numFmtId="0" fontId="20" fillId="0" borderId="2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0" fontId="22" fillId="0" borderId="12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/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vertical="center"/>
    </xf>
    <xf numFmtId="0" fontId="18" fillId="3" borderId="12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77" fontId="1" fillId="0" borderId="12" xfId="0" applyNumberFormat="1" applyFont="1" applyFill="1" applyBorder="1" applyAlignment="1">
      <alignment horizontal="center"/>
    </xf>
    <xf numFmtId="179" fontId="23" fillId="0" borderId="0" xfId="0" applyNumberFormat="1" applyFont="1" applyFill="1" applyBorder="1" applyAlignment="1">
      <alignment horizontal="center" vertical="center" wrapText="1"/>
    </xf>
    <xf numFmtId="179" fontId="6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23" fillId="6" borderId="0" xfId="0" applyFont="1" applyFill="1" applyBorder="1" applyAlignment="1"/>
    <xf numFmtId="0" fontId="23" fillId="0" borderId="0" xfId="0" applyFont="1" applyFill="1" applyBorder="1" applyAlignment="1">
      <alignment horizontal="center" vertical="center"/>
    </xf>
    <xf numFmtId="177" fontId="18" fillId="0" borderId="26" xfId="50" applyNumberFormat="1" applyFont="1" applyBorder="1" applyAlignment="1" applyProtection="1">
      <alignment horizontal="center" vertical="center" wrapText="1"/>
      <protection locked="0"/>
    </xf>
    <xf numFmtId="177" fontId="18" fillId="5" borderId="29" xfId="50" applyNumberFormat="1" applyFont="1" applyFill="1" applyBorder="1" applyAlignment="1" applyProtection="1">
      <alignment horizontal="center" vertical="center" wrapText="1"/>
      <protection locked="0"/>
    </xf>
    <xf numFmtId="177" fontId="18" fillId="5" borderId="30" xfId="49" applyNumberFormat="1" applyFont="1" applyFill="1" applyBorder="1" applyAlignment="1" applyProtection="1">
      <alignment horizontal="center" vertical="center" wrapText="1"/>
      <protection locked="0"/>
    </xf>
    <xf numFmtId="177" fontId="11" fillId="7" borderId="26" xfId="49" applyNumberFormat="1" applyFont="1" applyFill="1" applyBorder="1" applyAlignment="1" applyProtection="1">
      <alignment horizontal="center" vertical="center" wrapText="1"/>
      <protection locked="0"/>
    </xf>
    <xf numFmtId="177" fontId="11" fillId="5" borderId="26" xfId="49" applyNumberFormat="1" applyFont="1" applyFill="1" applyBorder="1" applyAlignment="1" applyProtection="1">
      <alignment horizontal="center" vertical="center" wrapText="1"/>
      <protection locked="0"/>
    </xf>
    <xf numFmtId="177" fontId="18" fillId="7" borderId="29" xfId="49" applyNumberFormat="1" applyFont="1" applyFill="1" applyBorder="1" applyAlignment="1" applyProtection="1">
      <alignment horizontal="center" vertical="center" wrapText="1"/>
      <protection locked="0"/>
    </xf>
    <xf numFmtId="177" fontId="18" fillId="5" borderId="1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10" xfId="0" applyNumberFormat="1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176" fontId="6" fillId="0" borderId="13" xfId="0" applyNumberFormat="1" applyFont="1" applyFill="1" applyBorder="1" applyAlignment="1">
      <alignment horizontal="left" vertical="center"/>
    </xf>
    <xf numFmtId="176" fontId="6" fillId="0" borderId="14" xfId="0" applyNumberFormat="1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176" fontId="6" fillId="0" borderId="15" xfId="0" applyNumberFormat="1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/>
    </xf>
    <xf numFmtId="176" fontId="6" fillId="0" borderId="19" xfId="0" applyNumberFormat="1" applyFont="1" applyFill="1" applyBorder="1" applyAlignment="1">
      <alignment horizontal="left" vertical="center"/>
    </xf>
    <xf numFmtId="176" fontId="6" fillId="0" borderId="20" xfId="0" applyNumberFormat="1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14" fillId="0" borderId="23" xfId="0" applyFont="1" applyFill="1" applyBorder="1" applyAlignment="1">
      <alignment horizontal="center"/>
    </xf>
    <xf numFmtId="0" fontId="15" fillId="0" borderId="12" xfId="0" applyFont="1" applyFill="1" applyBorder="1" applyAlignment="1" applyProtection="1">
      <alignment horizontal="left" vertical="center"/>
      <protection locked="0"/>
    </xf>
    <xf numFmtId="0" fontId="28" fillId="0" borderId="12" xfId="0" applyFont="1" applyFill="1" applyBorder="1" applyAlignment="1" applyProtection="1">
      <alignment horizontal="left" vertical="center"/>
      <protection locked="0"/>
    </xf>
    <xf numFmtId="179" fontId="29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30" fillId="0" borderId="12" xfId="0" applyNumberFormat="1" applyFont="1" applyFill="1" applyBorder="1" applyAlignment="1">
      <alignment horizontal="center" vertical="center"/>
    </xf>
    <xf numFmtId="179" fontId="3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31" xfId="0" applyFont="1" applyFill="1" applyBorder="1" applyAlignment="1" applyProtection="1">
      <alignment horizontal="left" vertical="center"/>
      <protection locked="0"/>
    </xf>
    <xf numFmtId="0" fontId="15" fillId="0" borderId="24" xfId="0" applyFont="1" applyFill="1" applyBorder="1" applyAlignment="1" applyProtection="1">
      <alignment horizontal="left" vertical="center"/>
      <protection locked="0"/>
    </xf>
    <xf numFmtId="0" fontId="15" fillId="0" borderId="25" xfId="0" applyFont="1" applyFill="1" applyBorder="1" applyAlignment="1" applyProtection="1">
      <alignment horizontal="left" vertical="center"/>
      <protection locked="0"/>
    </xf>
    <xf numFmtId="0" fontId="28" fillId="0" borderId="25" xfId="0" applyFont="1" applyFill="1" applyBorder="1" applyAlignment="1" applyProtection="1">
      <alignment horizontal="left" vertical="center"/>
      <protection locked="0"/>
    </xf>
    <xf numFmtId="0" fontId="19" fillId="0" borderId="12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/>
    </xf>
    <xf numFmtId="0" fontId="19" fillId="0" borderId="16" xfId="0" applyFont="1" applyFill="1" applyBorder="1" applyAlignment="1">
      <alignment horizontal="left" vertical="center"/>
    </xf>
    <xf numFmtId="0" fontId="19" fillId="0" borderId="24" xfId="0" applyFont="1" applyFill="1" applyBorder="1" applyAlignment="1">
      <alignment horizontal="left" vertical="center"/>
    </xf>
    <xf numFmtId="0" fontId="19" fillId="0" borderId="25" xfId="0" applyFont="1" applyFill="1" applyBorder="1" applyAlignment="1">
      <alignment horizontal="left" vertical="center"/>
    </xf>
    <xf numFmtId="0" fontId="32" fillId="0" borderId="25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center"/>
    </xf>
    <xf numFmtId="180" fontId="33" fillId="0" borderId="12" xfId="0" applyNumberFormat="1" applyFont="1" applyFill="1" applyBorder="1" applyAlignment="1">
      <alignment horizontal="center" wrapText="1"/>
    </xf>
    <xf numFmtId="179" fontId="1" fillId="0" borderId="12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/>
    </xf>
    <xf numFmtId="0" fontId="22" fillId="0" borderId="33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/>
    </xf>
    <xf numFmtId="0" fontId="22" fillId="0" borderId="35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34" fillId="4" borderId="8" xfId="0" applyFont="1" applyFill="1" applyBorder="1" applyAlignment="1">
      <alignment horizontal="center" vertical="center" wrapText="1"/>
    </xf>
    <xf numFmtId="0" fontId="35" fillId="4" borderId="8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center"/>
    </xf>
    <xf numFmtId="0" fontId="12" fillId="3" borderId="16" xfId="0" applyFont="1" applyFill="1" applyBorder="1" applyAlignment="1">
      <alignment vertical="center"/>
    </xf>
    <xf numFmtId="0" fontId="26" fillId="3" borderId="8" xfId="0" applyFont="1" applyFill="1" applyBorder="1" applyAlignment="1">
      <alignment horizontal="center"/>
    </xf>
    <xf numFmtId="0" fontId="1" fillId="0" borderId="12" xfId="0" applyFont="1" applyFill="1" applyBorder="1" applyAlignment="1"/>
    <xf numFmtId="179" fontId="1" fillId="0" borderId="16" xfId="0" applyNumberFormat="1" applyFont="1" applyFill="1" applyBorder="1" applyAlignment="1">
      <alignment horizontal="center"/>
    </xf>
    <xf numFmtId="179" fontId="30" fillId="0" borderId="12" xfId="0" applyNumberFormat="1" applyFont="1" applyFill="1" applyBorder="1" applyAlignment="1">
      <alignment horizontal="center" vertical="center"/>
    </xf>
    <xf numFmtId="179" fontId="30" fillId="0" borderId="12" xfId="0" applyNumberFormat="1" applyFont="1" applyFill="1" applyBorder="1" applyAlignment="1">
      <alignment horizontal="center" vertical="center"/>
    </xf>
    <xf numFmtId="179" fontId="30" fillId="0" borderId="12" xfId="0" applyNumberFormat="1" applyFont="1" applyFill="1" applyBorder="1" applyAlignment="1">
      <alignment horizontal="center" vertical="center"/>
    </xf>
    <xf numFmtId="179" fontId="30" fillId="0" borderId="26" xfId="0" applyNumberFormat="1" applyFont="1" applyFill="1" applyBorder="1" applyAlignment="1">
      <alignment horizontal="center" vertical="center" wrapText="1"/>
    </xf>
    <xf numFmtId="179" fontId="30" fillId="0" borderId="16" xfId="0" applyNumberFormat="1" applyFont="1" applyFill="1" applyBorder="1" applyAlignment="1">
      <alignment horizontal="center" vertical="center"/>
    </xf>
    <xf numFmtId="179" fontId="30" fillId="0" borderId="16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 2" xfId="49"/>
    <cellStyle name="Normal 3 3" xfId="5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139700</xdr:colOff>
      <xdr:row>0</xdr:row>
      <xdr:rowOff>63500</xdr:rowOff>
    </xdr:from>
    <xdr:to>
      <xdr:col>15</xdr:col>
      <xdr:colOff>223520</xdr:colOff>
      <xdr:row>24</xdr:row>
      <xdr:rowOff>29845</xdr:rowOff>
    </xdr:to>
    <xdr:pic>
      <xdr:nvPicPr>
        <xdr:cNvPr id="2" name="Picture 2"/>
        <xdr:cNvPicPr>
          <a:picLocks noChangeAspect="1"/>
        </xdr:cNvPicPr>
      </xdr:nvPicPr>
      <xdr:blipFill>
        <a:blip r:embed="rId1" cstate="email"/>
        <a:srcRect/>
        <a:stretch>
          <a:fillRect/>
        </a:stretch>
      </xdr:blipFill>
      <xdr:spPr>
        <a:xfrm>
          <a:off x="13881735" y="63500"/>
          <a:ext cx="1733550" cy="6208395"/>
        </a:xfrm>
        <a:prstGeom prst="rect">
          <a:avLst/>
        </a:prstGeom>
      </xdr:spPr>
    </xdr:pic>
    <xdr:clientData/>
  </xdr:twoCellAnchor>
  <xdr:twoCellAnchor editAs="oneCell">
    <xdr:from>
      <xdr:col>15</xdr:col>
      <xdr:colOff>340143</xdr:colOff>
      <xdr:row>0</xdr:row>
      <xdr:rowOff>97368</xdr:rowOff>
    </xdr:from>
    <xdr:to>
      <xdr:col>18</xdr:col>
      <xdr:colOff>418</xdr:colOff>
      <xdr:row>24</xdr:row>
      <xdr:rowOff>66253</xdr:rowOff>
    </xdr:to>
    <xdr:pic>
      <xdr:nvPicPr>
        <xdr:cNvPr id="3" name="Picture 3"/>
        <xdr:cNvPicPr>
          <a:picLocks noChangeAspect="1"/>
        </xdr:cNvPicPr>
      </xdr:nvPicPr>
      <xdr:blipFill>
        <a:blip r:embed="rId2" cstate="email"/>
        <a:srcRect/>
        <a:stretch>
          <a:fillRect/>
        </a:stretch>
      </xdr:blipFill>
      <xdr:spPr>
        <a:xfrm>
          <a:off x="15731490" y="97155"/>
          <a:ext cx="1298575" cy="62109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139700</xdr:colOff>
      <xdr:row>0</xdr:row>
      <xdr:rowOff>63500</xdr:rowOff>
    </xdr:from>
    <xdr:to>
      <xdr:col>15</xdr:col>
      <xdr:colOff>223520</xdr:colOff>
      <xdr:row>24</xdr:row>
      <xdr:rowOff>29845</xdr:rowOff>
    </xdr:to>
    <xdr:pic>
      <xdr:nvPicPr>
        <xdr:cNvPr id="2" name="Picture 2"/>
        <xdr:cNvPicPr>
          <a:picLocks noChangeAspect="1"/>
        </xdr:cNvPicPr>
      </xdr:nvPicPr>
      <xdr:blipFill>
        <a:blip r:embed="rId1" cstate="email"/>
        <a:srcRect/>
        <a:stretch>
          <a:fillRect/>
        </a:stretch>
      </xdr:blipFill>
      <xdr:spPr>
        <a:xfrm>
          <a:off x="13881735" y="63500"/>
          <a:ext cx="1733550" cy="6208395"/>
        </a:xfrm>
        <a:prstGeom prst="rect">
          <a:avLst/>
        </a:prstGeom>
      </xdr:spPr>
    </xdr:pic>
    <xdr:clientData/>
  </xdr:twoCellAnchor>
  <xdr:twoCellAnchor editAs="oneCell">
    <xdr:from>
      <xdr:col>15</xdr:col>
      <xdr:colOff>340143</xdr:colOff>
      <xdr:row>0</xdr:row>
      <xdr:rowOff>97368</xdr:rowOff>
    </xdr:from>
    <xdr:to>
      <xdr:col>18</xdr:col>
      <xdr:colOff>418</xdr:colOff>
      <xdr:row>24</xdr:row>
      <xdr:rowOff>66253</xdr:rowOff>
    </xdr:to>
    <xdr:pic>
      <xdr:nvPicPr>
        <xdr:cNvPr id="3" name="Picture 3"/>
        <xdr:cNvPicPr>
          <a:picLocks noChangeAspect="1"/>
        </xdr:cNvPicPr>
      </xdr:nvPicPr>
      <xdr:blipFill>
        <a:blip r:embed="rId2" cstate="email"/>
        <a:srcRect/>
        <a:stretch>
          <a:fillRect/>
        </a:stretch>
      </xdr:blipFill>
      <xdr:spPr>
        <a:xfrm>
          <a:off x="15731490" y="97155"/>
          <a:ext cx="1298575" cy="62109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Downloads\BG7254-BONNIE%20DRESS-MATTE%20SATIN-MILLY-REG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Downloads\BG7254-BONNIE%20DRESS-MATTE%20SATIN-MILLY-CURV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 A"/>
      <sheetName val="Lining &amp; Facing Constructio A"/>
      <sheetName val="Construction"/>
      <sheetName val="Lining &amp; Facing Construction "/>
      <sheetName val="Boning Construction"/>
      <sheetName val="Boning Construction (2)"/>
      <sheetName val="Internal Boning Construction"/>
      <sheetName val="Print and Artwork Placement"/>
      <sheetName val="Construction Ref Images (1)"/>
      <sheetName val="Construction Ref Images"/>
      <sheetName val="Reference Images"/>
      <sheetName val="2ND Proto 12.23.24"/>
      <sheetName val="Fabrics (MATTE SATIN)"/>
      <sheetName val="Fabrics (SHINY SATIN)"/>
      <sheetName val="Fabrics (CHIFFON)"/>
      <sheetName val="Fabrics (VELVET)"/>
      <sheetName val="Fabrics (KNIT CREPE)"/>
      <sheetName val="Trims"/>
      <sheetName val="BOM"/>
      <sheetName val="Sheet1"/>
      <sheetName val="Pattern Card"/>
      <sheetName val="PP SAMPLE 1.28.25"/>
      <sheetName val="2ND PP SAMPLE 2.26.25"/>
      <sheetName val="Specs"/>
      <sheetName val="Graded Spec Page"/>
      <sheetName val=" Development Comments"/>
      <sheetName val=" 1st Proto"/>
      <sheetName val=" PP 1"/>
      <sheetName val="TOP"/>
      <sheetName val="Sketch Page"/>
    </sheetNames>
    <sheetDataSet>
      <sheetData sheetId="0">
        <row r="1">
          <cell r="E1" t="str">
            <v>BG7254</v>
          </cell>
        </row>
        <row r="2">
          <cell r="B2" t="str">
            <v>BONNIE DRESS</v>
          </cell>
        </row>
        <row r="2">
          <cell r="D2" t="str">
            <v>SARAH PUNTER</v>
          </cell>
        </row>
        <row r="2">
          <cell r="I2" t="str">
            <v>NEW ORIGINAL SAMPLE </v>
          </cell>
        </row>
        <row r="3">
          <cell r="B3">
            <v>45495</v>
          </cell>
        </row>
        <row r="3">
          <cell r="D3" t="str">
            <v>DIANE C</v>
          </cell>
        </row>
        <row r="4">
          <cell r="B4" t="str">
            <v>FALL 1 '25</v>
          </cell>
        </row>
        <row r="4">
          <cell r="D4" t="str">
            <v>HANNAH</v>
          </cell>
        </row>
        <row r="5">
          <cell r="B5" t="str">
            <v>XS-XXL</v>
          </cell>
        </row>
        <row r="5">
          <cell r="D5" t="str">
            <v>ANY AVAILABLE</v>
          </cell>
        </row>
        <row r="5">
          <cell r="I5" t="str">
            <v>YES</v>
          </cell>
        </row>
        <row r="6">
          <cell r="B6" t="str">
            <v>SMALL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">
          <cell r="R10">
            <v>59</v>
          </cell>
        </row>
        <row r="11">
          <cell r="R11">
            <v>12.75</v>
          </cell>
        </row>
        <row r="12">
          <cell r="R12">
            <v>48</v>
          </cell>
        </row>
        <row r="13">
          <cell r="R13">
            <v>8.75</v>
          </cell>
        </row>
        <row r="14">
          <cell r="R14">
            <v>43.5</v>
          </cell>
        </row>
        <row r="15">
          <cell r="R15">
            <v>16.5</v>
          </cell>
        </row>
        <row r="16">
          <cell r="R16">
            <v>42</v>
          </cell>
        </row>
        <row r="17">
          <cell r="R17">
            <v>24</v>
          </cell>
        </row>
        <row r="18">
          <cell r="R18">
            <v>33</v>
          </cell>
        </row>
        <row r="19">
          <cell r="R19">
            <v>36.5</v>
          </cell>
        </row>
        <row r="20">
          <cell r="R20">
            <v>30</v>
          </cell>
        </row>
        <row r="21">
          <cell r="R21">
            <v>34.5</v>
          </cell>
        </row>
        <row r="22">
          <cell r="R22">
            <v>41</v>
          </cell>
        </row>
        <row r="23">
          <cell r="R23">
            <v>44.25</v>
          </cell>
        </row>
        <row r="24">
          <cell r="R24">
            <v>74</v>
          </cell>
        </row>
        <row r="25">
          <cell r="R25">
            <v>72.5</v>
          </cell>
        </row>
        <row r="26">
          <cell r="R26">
            <v>9.25</v>
          </cell>
        </row>
        <row r="27">
          <cell r="R27">
            <v>10</v>
          </cell>
        </row>
        <row r="28">
          <cell r="R28">
            <v>2</v>
          </cell>
        </row>
        <row r="29">
          <cell r="R29">
            <v>27</v>
          </cell>
        </row>
        <row r="30">
          <cell r="R30">
            <v>12.5</v>
          </cell>
        </row>
        <row r="31">
          <cell r="R31">
            <v>18.5</v>
          </cell>
        </row>
        <row r="32">
          <cell r="R32">
            <v>0.5</v>
          </cell>
        </row>
      </sheetData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 1"/>
      <sheetName val="Construction 2"/>
      <sheetName val="Lining &amp; Facing Construction "/>
      <sheetName val="Boning Construction"/>
      <sheetName val="Boning Construction (2)"/>
      <sheetName val="Internal Boning Construction"/>
      <sheetName val="Print and Artwork Placement"/>
      <sheetName val="Lining &amp; Facing Constructio 2"/>
      <sheetName val="Construction Ref Images "/>
      <sheetName val="Construction Ref Images"/>
      <sheetName val="Reference Images"/>
      <sheetName val="Fabrics (MATTE SATIN)"/>
      <sheetName val="Fabrics (SHINY SATIN)"/>
      <sheetName val="Fabrics (CHIFFON)"/>
      <sheetName val="Fabrics (VELVET)"/>
      <sheetName val="Fabrics (KNIT CREPE)"/>
      <sheetName val="Trims"/>
      <sheetName val="BOM"/>
      <sheetName val="CHINA FIT 3.13.25"/>
      <sheetName val="PP REVIEW 4.10.25"/>
      <sheetName val="SPEC PAGE"/>
      <sheetName val="SPEC SHEET CHECKUP"/>
      <sheetName val="Sheet1"/>
      <sheetName val="Pattern Card"/>
      <sheetName val="Sample Specs"/>
      <sheetName val="Graded Spec Page"/>
      <sheetName val=" Development Comments"/>
      <sheetName val=" 1st Proto"/>
      <sheetName val=" Fit 1"/>
      <sheetName val=" PP 1"/>
      <sheetName val="TOP"/>
    </sheetNames>
    <sheetDataSet>
      <sheetData sheetId="0">
        <row r="1">
          <cell r="E1" t="str">
            <v>BG7254</v>
          </cell>
        </row>
        <row r="2">
          <cell r="B2" t="str">
            <v>BONNIE DRESS</v>
          </cell>
        </row>
        <row r="2">
          <cell r="D2" t="str">
            <v>SARAH PUNTER</v>
          </cell>
        </row>
        <row r="2">
          <cell r="I2" t="str">
            <v>NEW ORIGINAL SAMPLE </v>
          </cell>
        </row>
        <row r="3">
          <cell r="B3">
            <v>45495</v>
          </cell>
        </row>
        <row r="3">
          <cell r="D3" t="str">
            <v>DIANE C</v>
          </cell>
        </row>
        <row r="4">
          <cell r="B4" t="str">
            <v>SUMMER 25</v>
          </cell>
        </row>
        <row r="4">
          <cell r="D4" t="str">
            <v>SEAN</v>
          </cell>
        </row>
        <row r="5">
          <cell r="B5" t="str">
            <v>0X-3X</v>
          </cell>
        </row>
        <row r="5">
          <cell r="D5" t="str">
            <v>ANY AVAILABLE</v>
          </cell>
        </row>
        <row r="5">
          <cell r="I5" t="str">
            <v>YES</v>
          </cell>
        </row>
        <row r="6">
          <cell r="B6" t="str">
            <v>1X</v>
          </cell>
        </row>
        <row r="6">
          <cell r="D6" t="str">
            <v>MATTE SATIN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F9">
            <v>0.25</v>
          </cell>
        </row>
        <row r="9">
          <cell r="O9">
            <v>61.25</v>
          </cell>
        </row>
        <row r="10">
          <cell r="F10">
            <v>0.125</v>
          </cell>
        </row>
        <row r="11">
          <cell r="F11">
            <v>0.25</v>
          </cell>
        </row>
        <row r="12">
          <cell r="F12">
            <v>0.125</v>
          </cell>
        </row>
        <row r="13">
          <cell r="F13">
            <v>0.25</v>
          </cell>
        </row>
        <row r="14">
          <cell r="F14">
            <v>0.125</v>
          </cell>
        </row>
        <row r="15">
          <cell r="F15">
            <v>0.25</v>
          </cell>
        </row>
        <row r="16">
          <cell r="F16">
            <v>0.25</v>
          </cell>
        </row>
        <row r="17">
          <cell r="F17">
            <v>0.25</v>
          </cell>
        </row>
        <row r="18">
          <cell r="F18">
            <v>0.5</v>
          </cell>
        </row>
        <row r="19">
          <cell r="F19">
            <v>0.5</v>
          </cell>
        </row>
        <row r="20">
          <cell r="F20">
            <v>0.5</v>
          </cell>
        </row>
        <row r="21">
          <cell r="F21">
            <v>0.5</v>
          </cell>
        </row>
        <row r="22">
          <cell r="F22">
            <v>0.5</v>
          </cell>
        </row>
        <row r="23">
          <cell r="F23">
            <v>0.5</v>
          </cell>
        </row>
        <row r="24">
          <cell r="F24">
            <v>0.5</v>
          </cell>
        </row>
        <row r="25">
          <cell r="F25">
            <v>0.125</v>
          </cell>
        </row>
        <row r="26">
          <cell r="F26">
            <v>0.125</v>
          </cell>
        </row>
        <row r="27">
          <cell r="F27">
            <v>0.25</v>
          </cell>
        </row>
        <row r="28">
          <cell r="F28">
            <v>0.25</v>
          </cell>
        </row>
        <row r="29">
          <cell r="F29">
            <v>0.25</v>
          </cell>
        </row>
        <row r="30">
          <cell r="F30">
            <v>0.25</v>
          </cell>
        </row>
        <row r="31">
          <cell r="F31">
            <v>0.125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view="pageBreakPreview" zoomScaleNormal="100" topLeftCell="A6" workbookViewId="0">
      <selection activeCell="B22" sqref="B22:E22"/>
    </sheetView>
  </sheetViews>
  <sheetFormatPr defaultColWidth="12.6637168141593" defaultRowHeight="15.75" customHeight="1"/>
  <cols>
    <col min="1" max="1" width="4.33628318584071" style="90" customWidth="1"/>
    <col min="2" max="2" width="11.0265486725664" style="90" customWidth="1"/>
    <col min="3" max="3" width="16.3362831858407" style="90" customWidth="1"/>
    <col min="4" max="4" width="20.3362831858407" style="90" customWidth="1"/>
    <col min="5" max="5" width="14.141592920354" style="90" customWidth="1"/>
    <col min="6" max="6" width="31.3982300884956" style="90" customWidth="1"/>
    <col min="7" max="7" width="9" style="90" customWidth="1"/>
    <col min="8" max="13" width="8.66371681415929" style="90" customWidth="1"/>
    <col min="14" max="14" width="8.83185840707965" style="90" customWidth="1"/>
    <col min="15" max="15" width="15.3362831858407" style="90" customWidth="1"/>
    <col min="16" max="18" width="8.66371681415929" style="90" customWidth="1"/>
    <col min="19" max="19" width="5.50442477876106" style="90" customWidth="1"/>
    <col min="20" max="20" width="8.66371681415929" style="90" customWidth="1"/>
    <col min="21" max="22" width="8.50442477876106" style="90" customWidth="1"/>
    <col min="23" max="23" width="6.66371681415929" style="90" customWidth="1"/>
    <col min="24" max="24" width="10.3362831858407" style="90" customWidth="1"/>
    <col min="25" max="25" width="28.6637168141593" style="90" customWidth="1"/>
    <col min="26" max="16384" width="12.6637168141593" style="90"/>
  </cols>
  <sheetData>
    <row r="1" s="90" customFormat="1" ht="30" customHeight="1" spans="1:15">
      <c r="A1" s="91" t="s">
        <v>0</v>
      </c>
      <c r="B1" s="92"/>
      <c r="C1" s="92"/>
      <c r="D1" s="93"/>
      <c r="E1" s="94" t="s">
        <v>1</v>
      </c>
      <c r="F1" s="95"/>
      <c r="G1" s="96" t="str">
        <f>'[1]Style Summary Cover Page'!E1</f>
        <v>BG7254</v>
      </c>
      <c r="H1" s="97"/>
      <c r="I1" s="135" t="s">
        <v>2</v>
      </c>
      <c r="J1" s="94"/>
      <c r="K1" s="96">
        <f>'[1]Style Summary Cover Page'!I1</f>
        <v>0</v>
      </c>
      <c r="L1" s="136"/>
      <c r="M1" s="136"/>
      <c r="N1" s="136"/>
      <c r="O1" s="137"/>
    </row>
    <row r="2" s="90" customFormat="1" customHeight="1" spans="1:15">
      <c r="A2" s="9" t="s">
        <v>3</v>
      </c>
      <c r="B2" s="10"/>
      <c r="C2" s="98" t="str">
        <f>'[1]Style Summary Cover Page'!B2</f>
        <v>BONNIE DRESS</v>
      </c>
      <c r="D2" s="12" t="s">
        <v>4</v>
      </c>
      <c r="E2" s="99" t="str">
        <f>'[1]Style Summary Cover Page'!D2</f>
        <v>SARAH PUNTER</v>
      </c>
      <c r="F2" s="99"/>
      <c r="G2" s="100"/>
      <c r="H2" s="101" t="s">
        <v>5</v>
      </c>
      <c r="I2" s="101"/>
      <c r="J2" s="101"/>
      <c r="K2" s="138" t="str">
        <f>'[1]Style Summary Cover Page'!I2</f>
        <v>NEW ORIGINAL SAMPLE </v>
      </c>
      <c r="L2" s="139"/>
      <c r="M2" s="139"/>
      <c r="N2" s="139"/>
      <c r="O2" s="140"/>
    </row>
    <row r="3" s="90" customFormat="1" customHeight="1" spans="1:15">
      <c r="A3" s="16" t="s">
        <v>6</v>
      </c>
      <c r="B3" s="17"/>
      <c r="C3" s="102">
        <f>'[1]Style Summary Cover Page'!B3</f>
        <v>45495</v>
      </c>
      <c r="D3" s="19" t="s">
        <v>7</v>
      </c>
      <c r="E3" s="103" t="str">
        <f>'[1]Style Summary Cover Page'!D3</f>
        <v>DIANE C</v>
      </c>
      <c r="F3" s="103"/>
      <c r="G3" s="104"/>
      <c r="H3" s="105"/>
      <c r="I3" s="105"/>
      <c r="J3" s="105"/>
      <c r="K3" s="138"/>
      <c r="L3" s="139"/>
      <c r="M3" s="139"/>
      <c r="N3" s="139"/>
      <c r="O3" s="140"/>
    </row>
    <row r="4" s="90" customFormat="1" customHeight="1" spans="1:15">
      <c r="A4" s="16" t="s">
        <v>8</v>
      </c>
      <c r="B4" s="17"/>
      <c r="C4" s="102" t="str">
        <f>'[1]Style Summary Cover Page'!B4</f>
        <v>FALL 1 '25</v>
      </c>
      <c r="D4" s="19" t="s">
        <v>9</v>
      </c>
      <c r="E4" s="103" t="str">
        <f>'[1]Style Summary Cover Page'!D4</f>
        <v>HANNAH</v>
      </c>
      <c r="F4" s="103"/>
      <c r="G4" s="106"/>
      <c r="H4" s="105"/>
      <c r="I4" s="105"/>
      <c r="J4" s="105"/>
      <c r="K4" s="141"/>
      <c r="L4" s="142"/>
      <c r="M4" s="142"/>
      <c r="N4" s="142"/>
      <c r="O4" s="140"/>
    </row>
    <row r="5" s="90" customFormat="1" customHeight="1" spans="1:15">
      <c r="A5" s="16" t="s">
        <v>10</v>
      </c>
      <c r="B5" s="17"/>
      <c r="C5" s="102" t="str">
        <f>'[1]Style Summary Cover Page'!B5</f>
        <v>XS-XXL</v>
      </c>
      <c r="D5" s="19" t="s">
        <v>11</v>
      </c>
      <c r="E5" s="103" t="str">
        <f>'[1]Style Summary Cover Page'!D5</f>
        <v>ANY AVAILABLE</v>
      </c>
      <c r="F5" s="103"/>
      <c r="G5" s="106"/>
      <c r="H5" s="107" t="s">
        <v>12</v>
      </c>
      <c r="I5" s="143"/>
      <c r="J5" s="144"/>
      <c r="K5" s="145" t="str">
        <f>'[1]Style Summary Cover Page'!I5</f>
        <v>YES</v>
      </c>
      <c r="L5" s="145"/>
      <c r="M5" s="145"/>
      <c r="N5" s="146"/>
      <c r="O5" s="140"/>
    </row>
    <row r="6" s="90" customFormat="1" customHeight="1" spans="1:15">
      <c r="A6" s="25" t="s">
        <v>13</v>
      </c>
      <c r="B6" s="26"/>
      <c r="C6" s="108" t="str">
        <f>'[1]Style Summary Cover Page'!B6</f>
        <v>SMALL</v>
      </c>
      <c r="D6" s="28" t="s">
        <v>14</v>
      </c>
      <c r="E6" s="109">
        <f>'[1]Style Summary Cover Page'!D6</f>
        <v>0</v>
      </c>
      <c r="F6" s="109"/>
      <c r="G6" s="110"/>
      <c r="H6" s="111" t="s">
        <v>15</v>
      </c>
      <c r="I6" s="147"/>
      <c r="J6" s="148"/>
      <c r="K6" s="149">
        <f>'[1]Style Summary Cover Page'!I6</f>
        <v>0</v>
      </c>
      <c r="L6" s="149"/>
      <c r="M6" s="149"/>
      <c r="N6" s="150"/>
      <c r="O6" s="151"/>
    </row>
    <row r="7" s="90" customFormat="1" customHeight="1" spans="1:15">
      <c r="A7" s="112"/>
      <c r="B7" s="33" t="s">
        <v>16</v>
      </c>
      <c r="C7" s="34"/>
      <c r="D7" s="34"/>
      <c r="E7" s="34"/>
      <c r="F7" s="34"/>
      <c r="G7" s="35" t="s">
        <v>17</v>
      </c>
      <c r="H7" s="35" t="s">
        <v>18</v>
      </c>
      <c r="I7" s="35" t="s">
        <v>19</v>
      </c>
      <c r="J7" s="152" t="s">
        <v>20</v>
      </c>
      <c r="K7" s="153" t="s">
        <v>21</v>
      </c>
      <c r="L7" s="35" t="s">
        <v>22</v>
      </c>
      <c r="M7" s="35" t="s">
        <v>23</v>
      </c>
      <c r="N7" s="154" t="s">
        <v>24</v>
      </c>
      <c r="O7" s="155" t="s">
        <v>25</v>
      </c>
    </row>
    <row r="8" s="90" customFormat="1" ht="15" customHeight="1" spans="1:15">
      <c r="A8" s="113"/>
      <c r="B8" s="38"/>
      <c r="C8" s="38"/>
      <c r="D8" s="38"/>
      <c r="E8" s="38"/>
      <c r="F8" s="38"/>
      <c r="G8" s="39"/>
      <c r="H8" s="39"/>
      <c r="I8" s="39"/>
      <c r="J8" s="39"/>
      <c r="K8" s="39"/>
      <c r="L8" s="39"/>
      <c r="M8" s="39"/>
      <c r="N8" s="156"/>
      <c r="O8" s="157"/>
    </row>
    <row r="9" s="90" customFormat="1" ht="20" customHeight="1" spans="1:15">
      <c r="A9" s="114">
        <v>1</v>
      </c>
      <c r="B9" s="115" t="s">
        <v>26</v>
      </c>
      <c r="C9" s="115"/>
      <c r="D9" s="115"/>
      <c r="E9" s="115"/>
      <c r="F9" s="116" t="s">
        <v>27</v>
      </c>
      <c r="G9" s="117">
        <v>0.5</v>
      </c>
      <c r="H9" s="160">
        <f>I9-0.625</f>
        <v>57.75</v>
      </c>
      <c r="I9" s="160">
        <f>J9-0.625</f>
        <v>58.375</v>
      </c>
      <c r="J9" s="163">
        <f>[1]Specs!R10</f>
        <v>59</v>
      </c>
      <c r="K9" s="160">
        <f>J9+0.625</f>
        <v>59.625</v>
      </c>
      <c r="L9" s="160">
        <f>K9+0.625</f>
        <v>60.25</v>
      </c>
      <c r="M9" s="160">
        <f>L9+0.625</f>
        <v>60.875</v>
      </c>
      <c r="N9" s="160">
        <f>M9+0.625</f>
        <v>61.5</v>
      </c>
      <c r="O9" s="158" t="s">
        <v>28</v>
      </c>
    </row>
    <row r="10" s="90" customFormat="1" ht="20" customHeight="1" spans="1:15">
      <c r="A10" s="114">
        <f t="shared" ref="A10:A21" si="0">A9+1</f>
        <v>2</v>
      </c>
      <c r="B10" s="115" t="s">
        <v>29</v>
      </c>
      <c r="C10" s="115"/>
      <c r="D10" s="115"/>
      <c r="E10" s="115"/>
      <c r="F10" s="116" t="s">
        <v>30</v>
      </c>
      <c r="G10" s="117">
        <v>0.125</v>
      </c>
      <c r="H10" s="160">
        <f t="shared" ref="H9:H11" si="1">I10-0.25</f>
        <v>12.125</v>
      </c>
      <c r="I10" s="160">
        <f>J10-0.375</f>
        <v>12.375</v>
      </c>
      <c r="J10" s="163">
        <f>[1]Specs!R11</f>
        <v>12.75</v>
      </c>
      <c r="K10" s="160">
        <f t="shared" ref="K10:N10" si="2">J10+0.375</f>
        <v>13.125</v>
      </c>
      <c r="L10" s="160">
        <f t="shared" si="2"/>
        <v>13.5</v>
      </c>
      <c r="M10" s="160">
        <f t="shared" si="2"/>
        <v>13.875</v>
      </c>
      <c r="N10" s="164">
        <f t="shared" si="2"/>
        <v>14.25</v>
      </c>
      <c r="O10" s="158"/>
    </row>
    <row r="11" s="90" customFormat="1" ht="20" customHeight="1" spans="1:15">
      <c r="A11" s="114">
        <f t="shared" si="0"/>
        <v>3</v>
      </c>
      <c r="B11" s="115" t="s">
        <v>31</v>
      </c>
      <c r="C11" s="115"/>
      <c r="D11" s="115"/>
      <c r="E11" s="115"/>
      <c r="F11" s="116" t="s">
        <v>32</v>
      </c>
      <c r="G11" s="117">
        <v>0.25</v>
      </c>
      <c r="H11" s="160">
        <f t="shared" si="1"/>
        <v>47.25</v>
      </c>
      <c r="I11" s="160">
        <f t="shared" ref="I11:I17" si="3">J11-0.5</f>
        <v>47.5</v>
      </c>
      <c r="J11" s="163">
        <f>[1]Specs!R12</f>
        <v>48</v>
      </c>
      <c r="K11" s="160">
        <f t="shared" ref="K11:N11" si="4">J11+0.5</f>
        <v>48.5</v>
      </c>
      <c r="L11" s="160">
        <f t="shared" si="4"/>
        <v>49</v>
      </c>
      <c r="M11" s="160">
        <f t="shared" si="4"/>
        <v>49.5</v>
      </c>
      <c r="N11" s="164">
        <f t="shared" si="4"/>
        <v>50</v>
      </c>
      <c r="O11" s="158"/>
    </row>
    <row r="12" s="90" customFormat="1" ht="20" customHeight="1" spans="1:15">
      <c r="A12" s="114">
        <f t="shared" si="0"/>
        <v>4</v>
      </c>
      <c r="B12" s="115" t="s">
        <v>33</v>
      </c>
      <c r="C12" s="115"/>
      <c r="D12" s="115"/>
      <c r="E12" s="115"/>
      <c r="F12" s="116" t="s">
        <v>34</v>
      </c>
      <c r="G12" s="117">
        <v>0.125</v>
      </c>
      <c r="H12" s="161">
        <f>I12-0.125</f>
        <v>8.5</v>
      </c>
      <c r="I12" s="161">
        <f>J12-0.125</f>
        <v>8.625</v>
      </c>
      <c r="J12" s="163">
        <f>[1]Specs!R13</f>
        <v>8.75</v>
      </c>
      <c r="K12" s="161">
        <f t="shared" ref="K12:N12" si="5">J12+0.125</f>
        <v>8.875</v>
      </c>
      <c r="L12" s="161">
        <f t="shared" si="5"/>
        <v>9</v>
      </c>
      <c r="M12" s="161">
        <f t="shared" si="5"/>
        <v>9.125</v>
      </c>
      <c r="N12" s="161">
        <f t="shared" si="5"/>
        <v>9.25</v>
      </c>
      <c r="O12" s="158" t="s">
        <v>35</v>
      </c>
    </row>
    <row r="13" s="90" customFormat="1" ht="20" customHeight="1" spans="1:15">
      <c r="A13" s="114">
        <f t="shared" si="0"/>
        <v>5</v>
      </c>
      <c r="B13" s="115" t="s">
        <v>36</v>
      </c>
      <c r="C13" s="115"/>
      <c r="D13" s="115"/>
      <c r="E13" s="115"/>
      <c r="F13" s="116" t="s">
        <v>37</v>
      </c>
      <c r="G13" s="117">
        <v>0.25</v>
      </c>
      <c r="H13" s="160">
        <f t="shared" ref="H13:H17" si="6">I13-0.25</f>
        <v>42.75</v>
      </c>
      <c r="I13" s="160">
        <f t="shared" si="3"/>
        <v>43</v>
      </c>
      <c r="J13" s="163">
        <f>[1]Specs!R14</f>
        <v>43.5</v>
      </c>
      <c r="K13" s="160">
        <f t="shared" ref="K13:N13" si="7">J13+0.5</f>
        <v>44</v>
      </c>
      <c r="L13" s="160">
        <f t="shared" si="7"/>
        <v>44.5</v>
      </c>
      <c r="M13" s="160">
        <f t="shared" si="7"/>
        <v>45</v>
      </c>
      <c r="N13" s="164">
        <f t="shared" si="7"/>
        <v>45.5</v>
      </c>
      <c r="O13" s="158"/>
    </row>
    <row r="14" s="90" customFormat="1" ht="20" customHeight="1" spans="1:15">
      <c r="A14" s="114">
        <f t="shared" si="0"/>
        <v>6</v>
      </c>
      <c r="B14" s="115" t="s">
        <v>38</v>
      </c>
      <c r="C14" s="115"/>
      <c r="D14" s="115"/>
      <c r="E14" s="115"/>
      <c r="F14" s="116" t="s">
        <v>39</v>
      </c>
      <c r="G14" s="117">
        <v>0.125</v>
      </c>
      <c r="H14" s="160">
        <f t="shared" si="6"/>
        <v>15.875</v>
      </c>
      <c r="I14" s="160">
        <f>J14-0.375</f>
        <v>16.125</v>
      </c>
      <c r="J14" s="163">
        <f>[1]Specs!R15</f>
        <v>16.5</v>
      </c>
      <c r="K14" s="160">
        <f t="shared" ref="K14:N14" si="8">J14+0.375</f>
        <v>16.875</v>
      </c>
      <c r="L14" s="160">
        <f t="shared" si="8"/>
        <v>17.25</v>
      </c>
      <c r="M14" s="160">
        <f t="shared" si="8"/>
        <v>17.625</v>
      </c>
      <c r="N14" s="164">
        <f t="shared" si="8"/>
        <v>18</v>
      </c>
      <c r="O14" s="158"/>
    </row>
    <row r="15" s="90" customFormat="1" ht="20" customHeight="1" spans="1:15">
      <c r="A15" s="114">
        <f t="shared" si="0"/>
        <v>7</v>
      </c>
      <c r="B15" s="115" t="s">
        <v>40</v>
      </c>
      <c r="C15" s="115"/>
      <c r="D15" s="115"/>
      <c r="E15" s="115"/>
      <c r="F15" s="116" t="s">
        <v>41</v>
      </c>
      <c r="G15" s="117">
        <v>0.25</v>
      </c>
      <c r="H15" s="160">
        <f t="shared" si="6"/>
        <v>41.25</v>
      </c>
      <c r="I15" s="160">
        <f t="shared" si="3"/>
        <v>41.5</v>
      </c>
      <c r="J15" s="163">
        <f>[1]Specs!R16</f>
        <v>42</v>
      </c>
      <c r="K15" s="160">
        <f t="shared" ref="K15:N15" si="9">J15+0.5</f>
        <v>42.5</v>
      </c>
      <c r="L15" s="160">
        <f t="shared" si="9"/>
        <v>43</v>
      </c>
      <c r="M15" s="160">
        <f t="shared" si="9"/>
        <v>43.5</v>
      </c>
      <c r="N15" s="164">
        <f t="shared" si="9"/>
        <v>44</v>
      </c>
      <c r="O15" s="158"/>
    </row>
    <row r="16" s="90" customFormat="1" ht="20" customHeight="1" spans="1:15">
      <c r="A16" s="114">
        <f t="shared" si="0"/>
        <v>8</v>
      </c>
      <c r="B16" s="115" t="s">
        <v>42</v>
      </c>
      <c r="C16" s="115"/>
      <c r="D16" s="115"/>
      <c r="E16" s="115"/>
      <c r="F16" s="116" t="s">
        <v>43</v>
      </c>
      <c r="G16" s="119">
        <v>0.25</v>
      </c>
      <c r="H16" s="160">
        <f t="shared" si="6"/>
        <v>23.25</v>
      </c>
      <c r="I16" s="160">
        <f t="shared" si="3"/>
        <v>23.5</v>
      </c>
      <c r="J16" s="163">
        <f>[1]Specs!R17</f>
        <v>24</v>
      </c>
      <c r="K16" s="160">
        <f>J16+0.5</f>
        <v>24.5</v>
      </c>
      <c r="L16" s="160">
        <f t="shared" ref="L16:N16" si="10">K16+0.75</f>
        <v>25.25</v>
      </c>
      <c r="M16" s="160">
        <f t="shared" si="10"/>
        <v>26</v>
      </c>
      <c r="N16" s="164">
        <f t="shared" si="10"/>
        <v>26.75</v>
      </c>
      <c r="O16" s="158"/>
    </row>
    <row r="17" s="90" customFormat="1" ht="20" customHeight="1" spans="1:15">
      <c r="A17" s="114">
        <f t="shared" si="0"/>
        <v>9</v>
      </c>
      <c r="B17" s="115" t="s">
        <v>44</v>
      </c>
      <c r="C17" s="115"/>
      <c r="D17" s="115"/>
      <c r="E17" s="115"/>
      <c r="F17" s="116" t="s">
        <v>45</v>
      </c>
      <c r="G17" s="119">
        <v>0.25</v>
      </c>
      <c r="H17" s="160">
        <f t="shared" si="6"/>
        <v>32.25</v>
      </c>
      <c r="I17" s="160">
        <f t="shared" si="3"/>
        <v>32.5</v>
      </c>
      <c r="J17" s="163">
        <f>[1]Specs!R18</f>
        <v>33</v>
      </c>
      <c r="K17" s="160">
        <f>J17+0.5</f>
        <v>33.5</v>
      </c>
      <c r="L17" s="160">
        <f t="shared" ref="L17:N17" si="11">K17+0.75</f>
        <v>34.25</v>
      </c>
      <c r="M17" s="160">
        <f t="shared" si="11"/>
        <v>35</v>
      </c>
      <c r="N17" s="164">
        <f t="shared" si="11"/>
        <v>35.75</v>
      </c>
      <c r="O17" s="158"/>
    </row>
    <row r="18" s="90" customFormat="1" ht="20" customHeight="1" spans="1:15">
      <c r="A18" s="114">
        <f t="shared" si="0"/>
        <v>10</v>
      </c>
      <c r="B18" s="115" t="s">
        <v>46</v>
      </c>
      <c r="C18" s="115"/>
      <c r="D18" s="115"/>
      <c r="E18" s="115"/>
      <c r="F18" s="116" t="s">
        <v>47</v>
      </c>
      <c r="G18" s="117">
        <v>0.5</v>
      </c>
      <c r="H18" s="160">
        <f t="shared" ref="H18:H24" si="12">I18-1</f>
        <v>33.5</v>
      </c>
      <c r="I18" s="160">
        <f t="shared" ref="I18:I24" si="13">J18-2</f>
        <v>34.5</v>
      </c>
      <c r="J18" s="163">
        <f>[1]Specs!R19</f>
        <v>36.5</v>
      </c>
      <c r="K18" s="160">
        <f t="shared" ref="K18:K24" si="14">J18+2</f>
        <v>38.5</v>
      </c>
      <c r="L18" s="160">
        <f t="shared" ref="L18:N18" si="15">K18+2.5</f>
        <v>41</v>
      </c>
      <c r="M18" s="160">
        <f t="shared" si="15"/>
        <v>43.5</v>
      </c>
      <c r="N18" s="164">
        <f t="shared" si="15"/>
        <v>46</v>
      </c>
      <c r="O18" s="158"/>
    </row>
    <row r="19" s="90" customFormat="1" ht="20" customHeight="1" spans="1:15">
      <c r="A19" s="114">
        <f t="shared" si="0"/>
        <v>11</v>
      </c>
      <c r="B19" s="115" t="s">
        <v>48</v>
      </c>
      <c r="C19" s="115"/>
      <c r="D19" s="115"/>
      <c r="E19" s="115"/>
      <c r="F19" s="116" t="s">
        <v>49</v>
      </c>
      <c r="G19" s="117">
        <v>0.5</v>
      </c>
      <c r="H19" s="160">
        <f t="shared" si="12"/>
        <v>27</v>
      </c>
      <c r="I19" s="160">
        <f t="shared" si="13"/>
        <v>28</v>
      </c>
      <c r="J19" s="163">
        <f>[1]Specs!R20</f>
        <v>30</v>
      </c>
      <c r="K19" s="160">
        <f t="shared" si="14"/>
        <v>32</v>
      </c>
      <c r="L19" s="160">
        <f t="shared" ref="L19:N19" si="16">K19+2.5</f>
        <v>34.5</v>
      </c>
      <c r="M19" s="160">
        <f t="shared" si="16"/>
        <v>37</v>
      </c>
      <c r="N19" s="164">
        <f t="shared" si="16"/>
        <v>39.5</v>
      </c>
      <c r="O19" s="158"/>
    </row>
    <row r="20" s="90" customFormat="1" ht="20" customHeight="1" spans="1:15">
      <c r="A20" s="114">
        <f t="shared" si="0"/>
        <v>12</v>
      </c>
      <c r="B20" s="115" t="s">
        <v>50</v>
      </c>
      <c r="C20" s="115"/>
      <c r="D20" s="115"/>
      <c r="E20" s="115"/>
      <c r="F20" s="116" t="s">
        <v>51</v>
      </c>
      <c r="G20" s="117">
        <v>0.5</v>
      </c>
      <c r="H20" s="160">
        <f t="shared" si="12"/>
        <v>31.5</v>
      </c>
      <c r="I20" s="160">
        <f t="shared" si="13"/>
        <v>32.5</v>
      </c>
      <c r="J20" s="163">
        <f>[1]Specs!R21</f>
        <v>34.5</v>
      </c>
      <c r="K20" s="160">
        <f t="shared" si="14"/>
        <v>36.5</v>
      </c>
      <c r="L20" s="160">
        <f t="shared" ref="L20:N20" si="17">K20+2.5</f>
        <v>39</v>
      </c>
      <c r="M20" s="160">
        <f t="shared" si="17"/>
        <v>41.5</v>
      </c>
      <c r="N20" s="164">
        <f t="shared" si="17"/>
        <v>44</v>
      </c>
      <c r="O20" s="158"/>
    </row>
    <row r="21" s="90" customFormat="1" ht="20" customHeight="1" spans="1:15">
      <c r="A21" s="114">
        <f t="shared" si="0"/>
        <v>13</v>
      </c>
      <c r="B21" s="115" t="s">
        <v>52</v>
      </c>
      <c r="C21" s="115"/>
      <c r="D21" s="115"/>
      <c r="E21" s="115"/>
      <c r="F21" s="116" t="s">
        <v>53</v>
      </c>
      <c r="G21" s="117">
        <v>0.5</v>
      </c>
      <c r="H21" s="160">
        <f t="shared" si="12"/>
        <v>38</v>
      </c>
      <c r="I21" s="160">
        <f t="shared" si="13"/>
        <v>39</v>
      </c>
      <c r="J21" s="163">
        <f>[1]Specs!R22</f>
        <v>41</v>
      </c>
      <c r="K21" s="160">
        <f t="shared" si="14"/>
        <v>43</v>
      </c>
      <c r="L21" s="160">
        <f t="shared" ref="L21:N21" si="18">K21+2.5</f>
        <v>45.5</v>
      </c>
      <c r="M21" s="160">
        <f t="shared" si="18"/>
        <v>48</v>
      </c>
      <c r="N21" s="164">
        <f t="shared" si="18"/>
        <v>50.5</v>
      </c>
      <c r="O21" s="158"/>
    </row>
    <row r="22" s="90" customFormat="1" ht="20" customHeight="1" spans="1:15">
      <c r="A22" s="114"/>
      <c r="B22" s="120" t="s">
        <v>54</v>
      </c>
      <c r="C22" s="121"/>
      <c r="D22" s="121"/>
      <c r="E22" s="122"/>
      <c r="F22" s="123" t="s">
        <v>55</v>
      </c>
      <c r="G22" s="117">
        <v>0.5</v>
      </c>
      <c r="H22" s="160">
        <f t="shared" si="12"/>
        <v>41.25</v>
      </c>
      <c r="I22" s="160">
        <f t="shared" si="13"/>
        <v>42.25</v>
      </c>
      <c r="J22" s="163">
        <f>[1]Specs!R23</f>
        <v>44.25</v>
      </c>
      <c r="K22" s="160">
        <f t="shared" si="14"/>
        <v>46.25</v>
      </c>
      <c r="L22" s="160">
        <f t="shared" ref="L22:N22" si="19">K22+2.5</f>
        <v>48.75</v>
      </c>
      <c r="M22" s="160">
        <f t="shared" si="19"/>
        <v>51.25</v>
      </c>
      <c r="N22" s="164">
        <f t="shared" si="19"/>
        <v>53.75</v>
      </c>
      <c r="O22" s="158"/>
    </row>
    <row r="23" s="90" customFormat="1" ht="20" customHeight="1" spans="1:15">
      <c r="A23" s="114">
        <f>A21+1</f>
        <v>14</v>
      </c>
      <c r="B23" s="115" t="s">
        <v>56</v>
      </c>
      <c r="C23" s="115"/>
      <c r="D23" s="115"/>
      <c r="E23" s="115"/>
      <c r="F23" s="116" t="s">
        <v>57</v>
      </c>
      <c r="G23" s="117">
        <v>0.5</v>
      </c>
      <c r="H23" s="160">
        <f t="shared" si="12"/>
        <v>71</v>
      </c>
      <c r="I23" s="160">
        <f t="shared" si="13"/>
        <v>72</v>
      </c>
      <c r="J23" s="163">
        <f>[1]Specs!R24</f>
        <v>74</v>
      </c>
      <c r="K23" s="160">
        <f t="shared" si="14"/>
        <v>76</v>
      </c>
      <c r="L23" s="160">
        <f t="shared" ref="L23:N23" si="20">K23+2.5</f>
        <v>78.5</v>
      </c>
      <c r="M23" s="160">
        <f t="shared" si="20"/>
        <v>81</v>
      </c>
      <c r="N23" s="164">
        <f t="shared" si="20"/>
        <v>83.5</v>
      </c>
      <c r="O23" s="158"/>
    </row>
    <row r="24" s="90" customFormat="1" ht="20" customHeight="1" spans="1:15">
      <c r="A24" s="114">
        <f t="shared" ref="A24:A32" si="21">A23+1</f>
        <v>15</v>
      </c>
      <c r="B24" s="115" t="s">
        <v>58</v>
      </c>
      <c r="C24" s="115"/>
      <c r="D24" s="115"/>
      <c r="E24" s="115"/>
      <c r="F24" s="116" t="s">
        <v>59</v>
      </c>
      <c r="G24" s="117">
        <v>0.5</v>
      </c>
      <c r="H24" s="160">
        <f t="shared" si="12"/>
        <v>69.5</v>
      </c>
      <c r="I24" s="160">
        <f t="shared" si="13"/>
        <v>70.5</v>
      </c>
      <c r="J24" s="163">
        <f>[1]Specs!R25</f>
        <v>72.5</v>
      </c>
      <c r="K24" s="160">
        <f t="shared" si="14"/>
        <v>74.5</v>
      </c>
      <c r="L24" s="160">
        <f t="shared" ref="L24:N24" si="22">K24+2.5</f>
        <v>77</v>
      </c>
      <c r="M24" s="160">
        <f t="shared" si="22"/>
        <v>79.5</v>
      </c>
      <c r="N24" s="164">
        <f t="shared" si="22"/>
        <v>82</v>
      </c>
      <c r="O24" s="158"/>
    </row>
    <row r="25" s="90" customFormat="1" ht="20" customHeight="1" spans="1:15">
      <c r="A25" s="114">
        <f t="shared" si="21"/>
        <v>16</v>
      </c>
      <c r="B25" s="124" t="s">
        <v>60</v>
      </c>
      <c r="C25" s="124"/>
      <c r="D25" s="124"/>
      <c r="E25" s="124"/>
      <c r="F25" s="125" t="s">
        <v>61</v>
      </c>
      <c r="G25" s="119">
        <v>0.125</v>
      </c>
      <c r="H25" s="160">
        <f>I25-0.125</f>
        <v>8.75</v>
      </c>
      <c r="I25" s="160">
        <f>J25-0.375</f>
        <v>8.875</v>
      </c>
      <c r="J25" s="163">
        <f>[1]Specs!R26</f>
        <v>9.25</v>
      </c>
      <c r="K25" s="160">
        <f>J25+0.375</f>
        <v>9.625</v>
      </c>
      <c r="L25" s="160">
        <f t="shared" ref="L25:N25" si="23">K25+0.5</f>
        <v>10.125</v>
      </c>
      <c r="M25" s="160">
        <f t="shared" si="23"/>
        <v>10.625</v>
      </c>
      <c r="N25" s="164">
        <f t="shared" si="23"/>
        <v>11.125</v>
      </c>
      <c r="O25" s="134" t="s">
        <v>62</v>
      </c>
    </row>
    <row r="26" s="90" customFormat="1" ht="20" customHeight="1" spans="1:15">
      <c r="A26" s="114">
        <f t="shared" si="21"/>
        <v>17</v>
      </c>
      <c r="B26" s="124" t="s">
        <v>63</v>
      </c>
      <c r="C26" s="124"/>
      <c r="D26" s="124"/>
      <c r="E26" s="124"/>
      <c r="F26" s="125" t="s">
        <v>64</v>
      </c>
      <c r="G26" s="119">
        <v>0.125</v>
      </c>
      <c r="H26" s="161">
        <f>I26-0.25</f>
        <v>9.5</v>
      </c>
      <c r="I26" s="161">
        <f>J26-0.25</f>
        <v>9.75</v>
      </c>
      <c r="J26" s="163">
        <f>[1]Specs!R27</f>
        <v>10</v>
      </c>
      <c r="K26" s="161">
        <f t="shared" ref="K26:N26" si="24">J26+0.25</f>
        <v>10.25</v>
      </c>
      <c r="L26" s="161">
        <f t="shared" si="24"/>
        <v>10.5</v>
      </c>
      <c r="M26" s="161">
        <f t="shared" si="24"/>
        <v>10.75</v>
      </c>
      <c r="N26" s="161">
        <f t="shared" si="24"/>
        <v>11</v>
      </c>
      <c r="O26" s="158" t="s">
        <v>35</v>
      </c>
    </row>
    <row r="27" s="90" customFormat="1" ht="20" customHeight="1" spans="1:15">
      <c r="A27" s="114">
        <f t="shared" si="21"/>
        <v>18</v>
      </c>
      <c r="B27" s="124" t="s">
        <v>65</v>
      </c>
      <c r="C27" s="124"/>
      <c r="D27" s="124"/>
      <c r="E27" s="124"/>
      <c r="F27" s="125" t="s">
        <v>66</v>
      </c>
      <c r="G27" s="119">
        <v>0.25</v>
      </c>
      <c r="H27" s="160">
        <f t="shared" ref="H27:H31" si="25">I27</f>
        <v>2</v>
      </c>
      <c r="I27" s="160">
        <f t="shared" ref="I27:I31" si="26">J27</f>
        <v>2</v>
      </c>
      <c r="J27" s="163">
        <f>[1]Specs!R28</f>
        <v>2</v>
      </c>
      <c r="K27" s="160">
        <f t="shared" ref="K27:N27" si="27">J27</f>
        <v>2</v>
      </c>
      <c r="L27" s="160">
        <f t="shared" si="27"/>
        <v>2</v>
      </c>
      <c r="M27" s="160">
        <f t="shared" si="27"/>
        <v>2</v>
      </c>
      <c r="N27" s="164">
        <f t="shared" si="27"/>
        <v>2</v>
      </c>
      <c r="O27" s="158"/>
    </row>
    <row r="28" s="90" customFormat="1" ht="20" customHeight="1" spans="1:15">
      <c r="A28" s="114">
        <f t="shared" si="21"/>
        <v>19</v>
      </c>
      <c r="B28" s="126" t="s">
        <v>67</v>
      </c>
      <c r="C28" s="127"/>
      <c r="D28" s="127"/>
      <c r="E28" s="128"/>
      <c r="F28" s="129" t="s">
        <v>68</v>
      </c>
      <c r="G28" s="119">
        <v>0.25</v>
      </c>
      <c r="H28" s="160">
        <f>I28-0.5</f>
        <v>26</v>
      </c>
      <c r="I28" s="160">
        <f>J28-0.5</f>
        <v>26.5</v>
      </c>
      <c r="J28" s="163">
        <f>[1]Specs!R29</f>
        <v>27</v>
      </c>
      <c r="K28" s="160">
        <f t="shared" ref="K28:N28" si="28">J28+0.5</f>
        <v>27.5</v>
      </c>
      <c r="L28" s="160">
        <f t="shared" si="28"/>
        <v>28</v>
      </c>
      <c r="M28" s="160">
        <f t="shared" si="28"/>
        <v>28.5</v>
      </c>
      <c r="N28" s="164">
        <f t="shared" si="28"/>
        <v>29</v>
      </c>
      <c r="O28" s="158"/>
    </row>
    <row r="29" s="90" customFormat="1" ht="20" customHeight="1" spans="1:15">
      <c r="A29" s="114">
        <f t="shared" si="21"/>
        <v>20</v>
      </c>
      <c r="B29" s="124" t="s">
        <v>69</v>
      </c>
      <c r="C29" s="124"/>
      <c r="D29" s="124"/>
      <c r="E29" s="124"/>
      <c r="F29" s="125" t="s">
        <v>70</v>
      </c>
      <c r="G29" s="119">
        <v>0.25</v>
      </c>
      <c r="H29" s="162">
        <f t="shared" si="25"/>
        <v>12.5</v>
      </c>
      <c r="I29" s="162">
        <f t="shared" si="26"/>
        <v>12.5</v>
      </c>
      <c r="J29" s="163">
        <f>[1]Specs!R30</f>
        <v>12.5</v>
      </c>
      <c r="K29" s="162">
        <f t="shared" ref="K29:N29" si="29">J29</f>
        <v>12.5</v>
      </c>
      <c r="L29" s="162">
        <f t="shared" si="29"/>
        <v>12.5</v>
      </c>
      <c r="M29" s="162">
        <f t="shared" si="29"/>
        <v>12.5</v>
      </c>
      <c r="N29" s="165">
        <f t="shared" si="29"/>
        <v>12.5</v>
      </c>
      <c r="O29" s="158"/>
    </row>
    <row r="30" s="90" customFormat="1" ht="20" customHeight="1" spans="1:15">
      <c r="A30" s="114">
        <f t="shared" si="21"/>
        <v>21</v>
      </c>
      <c r="B30" s="124" t="s">
        <v>71</v>
      </c>
      <c r="C30" s="124"/>
      <c r="D30" s="124"/>
      <c r="E30" s="124"/>
      <c r="F30" s="125" t="s">
        <v>72</v>
      </c>
      <c r="G30" s="119">
        <v>0.25</v>
      </c>
      <c r="H30" s="162">
        <f t="shared" si="25"/>
        <v>18.5</v>
      </c>
      <c r="I30" s="162">
        <f t="shared" si="26"/>
        <v>18.5</v>
      </c>
      <c r="J30" s="163">
        <f>[1]Specs!R31</f>
        <v>18.5</v>
      </c>
      <c r="K30" s="162">
        <f t="shared" ref="K30:N30" si="30">J30</f>
        <v>18.5</v>
      </c>
      <c r="L30" s="162">
        <f t="shared" si="30"/>
        <v>18.5</v>
      </c>
      <c r="M30" s="162">
        <f t="shared" si="30"/>
        <v>18.5</v>
      </c>
      <c r="N30" s="165">
        <f t="shared" si="30"/>
        <v>18.5</v>
      </c>
      <c r="O30" s="158"/>
    </row>
    <row r="31" s="90" customFormat="1" ht="20" customHeight="1" spans="1:15">
      <c r="A31" s="114">
        <f t="shared" si="21"/>
        <v>22</v>
      </c>
      <c r="B31" s="124" t="s">
        <v>73</v>
      </c>
      <c r="C31" s="124"/>
      <c r="D31" s="124"/>
      <c r="E31" s="124"/>
      <c r="F31" s="125" t="s">
        <v>74</v>
      </c>
      <c r="G31" s="119">
        <v>0.125</v>
      </c>
      <c r="H31" s="162">
        <f t="shared" si="25"/>
        <v>0.5</v>
      </c>
      <c r="I31" s="162">
        <f t="shared" si="26"/>
        <v>0.5</v>
      </c>
      <c r="J31" s="163">
        <f>[1]Specs!R32</f>
        <v>0.5</v>
      </c>
      <c r="K31" s="162">
        <f t="shared" ref="K31:N31" si="31">J31</f>
        <v>0.5</v>
      </c>
      <c r="L31" s="162">
        <f t="shared" si="31"/>
        <v>0.5</v>
      </c>
      <c r="M31" s="162">
        <f t="shared" si="31"/>
        <v>0.5</v>
      </c>
      <c r="N31" s="165">
        <f t="shared" si="31"/>
        <v>0.5</v>
      </c>
      <c r="O31" s="158"/>
    </row>
    <row r="32" s="90" customFormat="1" customHeight="1" spans="1:15">
      <c r="A32" s="114">
        <f t="shared" si="21"/>
        <v>23</v>
      </c>
      <c r="B32" s="130"/>
      <c r="C32" s="131"/>
      <c r="D32" s="131"/>
      <c r="E32" s="132"/>
      <c r="F32" s="132"/>
      <c r="G32" s="133"/>
      <c r="H32" s="134"/>
      <c r="I32" s="134"/>
      <c r="J32" s="134"/>
      <c r="K32" s="134"/>
      <c r="L32" s="134"/>
      <c r="M32" s="134"/>
      <c r="N32" s="159"/>
      <c r="O32" s="158"/>
    </row>
  </sheetData>
  <mergeCells count="55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7:G8"/>
    <mergeCell ref="H7:H8"/>
    <mergeCell ref="I7:I8"/>
    <mergeCell ref="J7:J8"/>
    <mergeCell ref="K7:K8"/>
    <mergeCell ref="L7:L8"/>
    <mergeCell ref="M7:M8"/>
    <mergeCell ref="N7:N8"/>
    <mergeCell ref="O1:O6"/>
    <mergeCell ref="O7:O8"/>
    <mergeCell ref="B7:E8"/>
    <mergeCell ref="H2:J4"/>
    <mergeCell ref="K2:N4"/>
  </mergeCells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" right="0.7" top="0.75" bottom="0.75" header="0.3" footer="0.3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view="pageBreakPreview" zoomScaleNormal="100" topLeftCell="A15" workbookViewId="0">
      <selection activeCell="F18" sqref="F18"/>
    </sheetView>
  </sheetViews>
  <sheetFormatPr defaultColWidth="12.6637168141593" defaultRowHeight="15.75" customHeight="1"/>
  <cols>
    <col min="1" max="1" width="4.33628318584071" style="90" customWidth="1"/>
    <col min="2" max="2" width="11.0265486725664" style="90" customWidth="1"/>
    <col min="3" max="3" width="16.3362831858407" style="90" customWidth="1"/>
    <col min="4" max="4" width="20.3362831858407" style="90" customWidth="1"/>
    <col min="5" max="5" width="14.141592920354" style="90" customWidth="1"/>
    <col min="6" max="6" width="31.3982300884956" style="90" customWidth="1"/>
    <col min="7" max="7" width="9" style="90" customWidth="1"/>
    <col min="8" max="13" width="8.66371681415929" style="90" customWidth="1"/>
    <col min="14" max="14" width="8.83185840707965" style="90" customWidth="1"/>
    <col min="15" max="15" width="15.3362831858407" style="90" customWidth="1"/>
    <col min="16" max="18" width="8.66371681415929" style="90" customWidth="1"/>
    <col min="19" max="19" width="5.50442477876106" style="90" customWidth="1"/>
    <col min="20" max="20" width="8.66371681415929" style="90" customWidth="1"/>
    <col min="21" max="22" width="8.50442477876106" style="90" customWidth="1"/>
    <col min="23" max="23" width="6.66371681415929" style="90" customWidth="1"/>
    <col min="24" max="24" width="10.3362831858407" style="90" customWidth="1"/>
    <col min="25" max="25" width="28.6637168141593" style="90" customWidth="1"/>
    <col min="26" max="16384" width="12.6637168141593" style="90"/>
  </cols>
  <sheetData>
    <row r="1" s="90" customFormat="1" ht="30" customHeight="1" spans="1:15">
      <c r="A1" s="91" t="s">
        <v>0</v>
      </c>
      <c r="B1" s="92"/>
      <c r="C1" s="92"/>
      <c r="D1" s="93"/>
      <c r="E1" s="94" t="s">
        <v>1</v>
      </c>
      <c r="F1" s="95"/>
      <c r="G1" s="96" t="str">
        <f>'[1]Style Summary Cover Page'!E1</f>
        <v>BG7254</v>
      </c>
      <c r="H1" s="97"/>
      <c r="I1" s="135" t="s">
        <v>2</v>
      </c>
      <c r="J1" s="94"/>
      <c r="K1" s="96">
        <f>'[1]Style Summary Cover Page'!I1</f>
        <v>0</v>
      </c>
      <c r="L1" s="136"/>
      <c r="M1" s="136"/>
      <c r="N1" s="136"/>
      <c r="O1" s="137"/>
    </row>
    <row r="2" s="90" customFormat="1" customHeight="1" spans="1:15">
      <c r="A2" s="9" t="s">
        <v>3</v>
      </c>
      <c r="B2" s="10"/>
      <c r="C2" s="98" t="str">
        <f>'[1]Style Summary Cover Page'!B2</f>
        <v>BONNIE DRESS</v>
      </c>
      <c r="D2" s="12" t="s">
        <v>4</v>
      </c>
      <c r="E2" s="99" t="str">
        <f>'[1]Style Summary Cover Page'!D2</f>
        <v>SARAH PUNTER</v>
      </c>
      <c r="F2" s="99"/>
      <c r="G2" s="100"/>
      <c r="H2" s="101" t="s">
        <v>5</v>
      </c>
      <c r="I2" s="101"/>
      <c r="J2" s="101"/>
      <c r="K2" s="138" t="str">
        <f>'[1]Style Summary Cover Page'!I2</f>
        <v>NEW ORIGINAL SAMPLE </v>
      </c>
      <c r="L2" s="139"/>
      <c r="M2" s="139"/>
      <c r="N2" s="139"/>
      <c r="O2" s="140"/>
    </row>
    <row r="3" s="90" customFormat="1" customHeight="1" spans="1:15">
      <c r="A3" s="16" t="s">
        <v>6</v>
      </c>
      <c r="B3" s="17"/>
      <c r="C3" s="102">
        <f>'[1]Style Summary Cover Page'!B3</f>
        <v>45495</v>
      </c>
      <c r="D3" s="19" t="s">
        <v>7</v>
      </c>
      <c r="E3" s="103" t="str">
        <f>'[1]Style Summary Cover Page'!D3</f>
        <v>DIANE C</v>
      </c>
      <c r="F3" s="103"/>
      <c r="G3" s="104"/>
      <c r="H3" s="105"/>
      <c r="I3" s="105"/>
      <c r="J3" s="105"/>
      <c r="K3" s="138"/>
      <c r="L3" s="139"/>
      <c r="M3" s="139"/>
      <c r="N3" s="139"/>
      <c r="O3" s="140"/>
    </row>
    <row r="4" s="90" customFormat="1" customHeight="1" spans="1:15">
      <c r="A4" s="16" t="s">
        <v>8</v>
      </c>
      <c r="B4" s="17"/>
      <c r="C4" s="102" t="str">
        <f>'[1]Style Summary Cover Page'!B4</f>
        <v>FALL 1 '25</v>
      </c>
      <c r="D4" s="19" t="s">
        <v>9</v>
      </c>
      <c r="E4" s="103" t="str">
        <f>'[1]Style Summary Cover Page'!D4</f>
        <v>HANNAH</v>
      </c>
      <c r="F4" s="103"/>
      <c r="G4" s="106"/>
      <c r="H4" s="105"/>
      <c r="I4" s="105"/>
      <c r="J4" s="105"/>
      <c r="K4" s="141"/>
      <c r="L4" s="142"/>
      <c r="M4" s="142"/>
      <c r="N4" s="142"/>
      <c r="O4" s="140"/>
    </row>
    <row r="5" s="90" customFormat="1" customHeight="1" spans="1:15">
      <c r="A5" s="16" t="s">
        <v>10</v>
      </c>
      <c r="B5" s="17"/>
      <c r="C5" s="102" t="str">
        <f>'[1]Style Summary Cover Page'!B5</f>
        <v>XS-XXL</v>
      </c>
      <c r="D5" s="19" t="s">
        <v>11</v>
      </c>
      <c r="E5" s="103" t="str">
        <f>'[1]Style Summary Cover Page'!D5</f>
        <v>ANY AVAILABLE</v>
      </c>
      <c r="F5" s="103"/>
      <c r="G5" s="106"/>
      <c r="H5" s="107" t="s">
        <v>12</v>
      </c>
      <c r="I5" s="143"/>
      <c r="J5" s="144"/>
      <c r="K5" s="145" t="str">
        <f>'[1]Style Summary Cover Page'!I5</f>
        <v>YES</v>
      </c>
      <c r="L5" s="145"/>
      <c r="M5" s="145"/>
      <c r="N5" s="146"/>
      <c r="O5" s="140"/>
    </row>
    <row r="6" s="90" customFormat="1" customHeight="1" spans="1:15">
      <c r="A6" s="25" t="s">
        <v>13</v>
      </c>
      <c r="B6" s="26"/>
      <c r="C6" s="108" t="str">
        <f>'[1]Style Summary Cover Page'!B6</f>
        <v>SMALL</v>
      </c>
      <c r="D6" s="28" t="s">
        <v>14</v>
      </c>
      <c r="E6" s="109">
        <f>'[1]Style Summary Cover Page'!D6</f>
        <v>0</v>
      </c>
      <c r="F6" s="109"/>
      <c r="G6" s="110"/>
      <c r="H6" s="111" t="s">
        <v>15</v>
      </c>
      <c r="I6" s="147"/>
      <c r="J6" s="148"/>
      <c r="K6" s="149">
        <f>'[1]Style Summary Cover Page'!I6</f>
        <v>0</v>
      </c>
      <c r="L6" s="149"/>
      <c r="M6" s="149"/>
      <c r="N6" s="150"/>
      <c r="O6" s="151"/>
    </row>
    <row r="7" s="90" customFormat="1" customHeight="1" spans="1:15">
      <c r="A7" s="112"/>
      <c r="B7" s="33" t="s">
        <v>16</v>
      </c>
      <c r="C7" s="34"/>
      <c r="D7" s="34"/>
      <c r="E7" s="34"/>
      <c r="F7" s="34"/>
      <c r="G7" s="35" t="s">
        <v>17</v>
      </c>
      <c r="H7" s="35" t="s">
        <v>18</v>
      </c>
      <c r="I7" s="35" t="s">
        <v>19</v>
      </c>
      <c r="J7" s="152" t="s">
        <v>20</v>
      </c>
      <c r="K7" s="153" t="s">
        <v>21</v>
      </c>
      <c r="L7" s="35" t="s">
        <v>22</v>
      </c>
      <c r="M7" s="35" t="s">
        <v>23</v>
      </c>
      <c r="N7" s="154" t="s">
        <v>24</v>
      </c>
      <c r="O7" s="155" t="s">
        <v>25</v>
      </c>
    </row>
    <row r="8" s="90" customFormat="1" ht="15" customHeight="1" spans="1:15">
      <c r="A8" s="113"/>
      <c r="B8" s="38"/>
      <c r="C8" s="38"/>
      <c r="D8" s="38"/>
      <c r="E8" s="38"/>
      <c r="F8" s="38"/>
      <c r="G8" s="39"/>
      <c r="H8" s="39"/>
      <c r="I8" s="39"/>
      <c r="J8" s="39"/>
      <c r="K8" s="39"/>
      <c r="L8" s="39"/>
      <c r="M8" s="39"/>
      <c r="N8" s="156"/>
      <c r="O8" s="157"/>
    </row>
    <row r="9" s="90" customFormat="1" ht="20" customHeight="1" spans="1:15">
      <c r="A9" s="114">
        <v>1</v>
      </c>
      <c r="B9" s="115" t="s">
        <v>26</v>
      </c>
      <c r="C9" s="115"/>
      <c r="D9" s="115"/>
      <c r="E9" s="115"/>
      <c r="F9" s="116" t="s">
        <v>27</v>
      </c>
      <c r="G9" s="117">
        <v>0.5</v>
      </c>
      <c r="H9" s="118">
        <f>'XS-XXL'!H9*2.54</f>
        <v>146.685</v>
      </c>
      <c r="I9" s="118">
        <f>'XS-XXL'!I9*2.54</f>
        <v>148.2725</v>
      </c>
      <c r="J9" s="118">
        <f>'XS-XXL'!J9*2.54</f>
        <v>149.86</v>
      </c>
      <c r="K9" s="118">
        <f>'XS-XXL'!K9*2.54</f>
        <v>151.4475</v>
      </c>
      <c r="L9" s="118">
        <f>'XS-XXL'!L9*2.54</f>
        <v>153.035</v>
      </c>
      <c r="M9" s="118">
        <f>'XS-XXL'!M9*2.54</f>
        <v>154.6225</v>
      </c>
      <c r="N9" s="118">
        <f>'XS-XXL'!N9*2.54</f>
        <v>156.21</v>
      </c>
      <c r="O9" s="158" t="s">
        <v>28</v>
      </c>
    </row>
    <row r="10" s="90" customFormat="1" ht="20" customHeight="1" spans="1:15">
      <c r="A10" s="114">
        <f t="shared" ref="A10:A21" si="0">A9+1</f>
        <v>2</v>
      </c>
      <c r="B10" s="115" t="s">
        <v>29</v>
      </c>
      <c r="C10" s="115"/>
      <c r="D10" s="115"/>
      <c r="E10" s="115"/>
      <c r="F10" s="116" t="s">
        <v>30</v>
      </c>
      <c r="G10" s="117">
        <v>0.125</v>
      </c>
      <c r="H10" s="118">
        <f>'XS-XXL'!H10*2.54</f>
        <v>30.7975</v>
      </c>
      <c r="I10" s="118">
        <f>'XS-XXL'!I10*2.54</f>
        <v>31.4325</v>
      </c>
      <c r="J10" s="118">
        <f>'XS-XXL'!J10*2.54</f>
        <v>32.385</v>
      </c>
      <c r="K10" s="118">
        <f>'XS-XXL'!K10*2.54</f>
        <v>33.3375</v>
      </c>
      <c r="L10" s="118">
        <f>'XS-XXL'!L10*2.54</f>
        <v>34.29</v>
      </c>
      <c r="M10" s="118">
        <f>'XS-XXL'!M10*2.54</f>
        <v>35.2425</v>
      </c>
      <c r="N10" s="118">
        <f>'XS-XXL'!N10*2.54</f>
        <v>36.195</v>
      </c>
      <c r="O10" s="158"/>
    </row>
    <row r="11" s="90" customFormat="1" ht="20" customHeight="1" spans="1:15">
      <c r="A11" s="114">
        <f t="shared" si="0"/>
        <v>3</v>
      </c>
      <c r="B11" s="115" t="s">
        <v>31</v>
      </c>
      <c r="C11" s="115"/>
      <c r="D11" s="115"/>
      <c r="E11" s="115"/>
      <c r="F11" s="116" t="s">
        <v>32</v>
      </c>
      <c r="G11" s="117">
        <v>0.25</v>
      </c>
      <c r="H11" s="118">
        <f>'XS-XXL'!H11*2.54</f>
        <v>120.015</v>
      </c>
      <c r="I11" s="118">
        <f>'XS-XXL'!I11*2.54</f>
        <v>120.65</v>
      </c>
      <c r="J11" s="118">
        <f>'XS-XXL'!J11*2.54</f>
        <v>121.92</v>
      </c>
      <c r="K11" s="118">
        <f>'XS-XXL'!K11*2.54</f>
        <v>123.19</v>
      </c>
      <c r="L11" s="118">
        <f>'XS-XXL'!L11*2.54</f>
        <v>124.46</v>
      </c>
      <c r="M11" s="118">
        <f>'XS-XXL'!M11*2.54</f>
        <v>125.73</v>
      </c>
      <c r="N11" s="118">
        <f>'XS-XXL'!N11*2.54</f>
        <v>127</v>
      </c>
      <c r="O11" s="158"/>
    </row>
    <row r="12" s="90" customFormat="1" ht="20" customHeight="1" spans="1:15">
      <c r="A12" s="114">
        <f t="shared" si="0"/>
        <v>4</v>
      </c>
      <c r="B12" s="115" t="s">
        <v>33</v>
      </c>
      <c r="C12" s="115"/>
      <c r="D12" s="115"/>
      <c r="E12" s="115"/>
      <c r="F12" s="116" t="s">
        <v>34</v>
      </c>
      <c r="G12" s="117">
        <v>0.125</v>
      </c>
      <c r="H12" s="118">
        <f>'XS-XXL'!H12*2.54</f>
        <v>21.59</v>
      </c>
      <c r="I12" s="118">
        <f>'XS-XXL'!I12*2.54</f>
        <v>21.9075</v>
      </c>
      <c r="J12" s="118">
        <f>'XS-XXL'!J12*2.54</f>
        <v>22.225</v>
      </c>
      <c r="K12" s="118">
        <f>'XS-XXL'!K12*2.54</f>
        <v>22.5425</v>
      </c>
      <c r="L12" s="118">
        <f>'XS-XXL'!L12*2.54</f>
        <v>22.86</v>
      </c>
      <c r="M12" s="118">
        <f>'XS-XXL'!M12*2.54</f>
        <v>23.1775</v>
      </c>
      <c r="N12" s="118">
        <f>'XS-XXL'!N12*2.54</f>
        <v>23.495</v>
      </c>
      <c r="O12" s="158" t="s">
        <v>35</v>
      </c>
    </row>
    <row r="13" s="90" customFormat="1" ht="20" customHeight="1" spans="1:15">
      <c r="A13" s="114">
        <f t="shared" si="0"/>
        <v>5</v>
      </c>
      <c r="B13" s="115" t="s">
        <v>36</v>
      </c>
      <c r="C13" s="115"/>
      <c r="D13" s="115"/>
      <c r="E13" s="115"/>
      <c r="F13" s="116" t="s">
        <v>37</v>
      </c>
      <c r="G13" s="117">
        <v>0.25</v>
      </c>
      <c r="H13" s="118">
        <f>'XS-XXL'!H13*2.54</f>
        <v>108.585</v>
      </c>
      <c r="I13" s="118">
        <f>'XS-XXL'!I13*2.54</f>
        <v>109.22</v>
      </c>
      <c r="J13" s="118">
        <f>'XS-XXL'!J13*2.54</f>
        <v>110.49</v>
      </c>
      <c r="K13" s="118">
        <f>'XS-XXL'!K13*2.54</f>
        <v>111.76</v>
      </c>
      <c r="L13" s="118">
        <f>'XS-XXL'!L13*2.54</f>
        <v>113.03</v>
      </c>
      <c r="M13" s="118">
        <f>'XS-XXL'!M13*2.54</f>
        <v>114.3</v>
      </c>
      <c r="N13" s="118">
        <f>'XS-XXL'!N13*2.54</f>
        <v>115.57</v>
      </c>
      <c r="O13" s="158"/>
    </row>
    <row r="14" s="90" customFormat="1" ht="20" customHeight="1" spans="1:15">
      <c r="A14" s="114">
        <f t="shared" si="0"/>
        <v>6</v>
      </c>
      <c r="B14" s="115" t="s">
        <v>38</v>
      </c>
      <c r="C14" s="115"/>
      <c r="D14" s="115"/>
      <c r="E14" s="115"/>
      <c r="F14" s="116" t="s">
        <v>39</v>
      </c>
      <c r="G14" s="117">
        <v>0.125</v>
      </c>
      <c r="H14" s="118">
        <f>'XS-XXL'!H14*2.54</f>
        <v>40.3225</v>
      </c>
      <c r="I14" s="118">
        <f>'XS-XXL'!I14*2.54</f>
        <v>40.9575</v>
      </c>
      <c r="J14" s="118">
        <f>'XS-XXL'!J14*2.54</f>
        <v>41.91</v>
      </c>
      <c r="K14" s="118">
        <f>'XS-XXL'!K14*2.54</f>
        <v>42.8625</v>
      </c>
      <c r="L14" s="118">
        <f>'XS-XXL'!L14*2.54</f>
        <v>43.815</v>
      </c>
      <c r="M14" s="118">
        <f>'XS-XXL'!M14*2.54</f>
        <v>44.7675</v>
      </c>
      <c r="N14" s="118">
        <f>'XS-XXL'!N14*2.54</f>
        <v>45.72</v>
      </c>
      <c r="O14" s="158"/>
    </row>
    <row r="15" s="90" customFormat="1" ht="20" customHeight="1" spans="1:15">
      <c r="A15" s="114">
        <f t="shared" si="0"/>
        <v>7</v>
      </c>
      <c r="B15" s="115" t="s">
        <v>40</v>
      </c>
      <c r="C15" s="115"/>
      <c r="D15" s="115"/>
      <c r="E15" s="115"/>
      <c r="F15" s="116" t="s">
        <v>41</v>
      </c>
      <c r="G15" s="117">
        <v>0.25</v>
      </c>
      <c r="H15" s="118">
        <f>'XS-XXL'!H15*2.54</f>
        <v>104.775</v>
      </c>
      <c r="I15" s="118">
        <f>'XS-XXL'!I15*2.54</f>
        <v>105.41</v>
      </c>
      <c r="J15" s="118">
        <f>'XS-XXL'!J15*2.54</f>
        <v>106.68</v>
      </c>
      <c r="K15" s="118">
        <f>'XS-XXL'!K15*2.54</f>
        <v>107.95</v>
      </c>
      <c r="L15" s="118">
        <f>'XS-XXL'!L15*2.54</f>
        <v>109.22</v>
      </c>
      <c r="M15" s="118">
        <f>'XS-XXL'!M15*2.54</f>
        <v>110.49</v>
      </c>
      <c r="N15" s="118">
        <f>'XS-XXL'!N15*2.54</f>
        <v>111.76</v>
      </c>
      <c r="O15" s="158"/>
    </row>
    <row r="16" s="90" customFormat="1" ht="20" customHeight="1" spans="1:15">
      <c r="A16" s="114">
        <f t="shared" si="0"/>
        <v>8</v>
      </c>
      <c r="B16" s="115" t="s">
        <v>42</v>
      </c>
      <c r="C16" s="115"/>
      <c r="D16" s="115"/>
      <c r="E16" s="115"/>
      <c r="F16" s="116" t="s">
        <v>43</v>
      </c>
      <c r="G16" s="119">
        <v>0.25</v>
      </c>
      <c r="H16" s="118">
        <f>'XS-XXL'!H16*2.54</f>
        <v>59.055</v>
      </c>
      <c r="I16" s="118">
        <f>'XS-XXL'!I16*2.54</f>
        <v>59.69</v>
      </c>
      <c r="J16" s="118">
        <f>'XS-XXL'!J16*2.54</f>
        <v>60.96</v>
      </c>
      <c r="K16" s="118">
        <f>'XS-XXL'!K16*2.54</f>
        <v>62.23</v>
      </c>
      <c r="L16" s="118">
        <f>'XS-XXL'!L16*2.54</f>
        <v>64.135</v>
      </c>
      <c r="M16" s="118">
        <f>'XS-XXL'!M16*2.54</f>
        <v>66.04</v>
      </c>
      <c r="N16" s="118">
        <f>'XS-XXL'!N16*2.54</f>
        <v>67.945</v>
      </c>
      <c r="O16" s="158"/>
    </row>
    <row r="17" s="90" customFormat="1" ht="20" customHeight="1" spans="1:15">
      <c r="A17" s="114">
        <f t="shared" si="0"/>
        <v>9</v>
      </c>
      <c r="B17" s="115" t="s">
        <v>44</v>
      </c>
      <c r="C17" s="115"/>
      <c r="D17" s="115"/>
      <c r="E17" s="115"/>
      <c r="F17" s="116" t="s">
        <v>45</v>
      </c>
      <c r="G17" s="119">
        <v>0.25</v>
      </c>
      <c r="H17" s="118">
        <f>'XS-XXL'!H17*2.54</f>
        <v>81.915</v>
      </c>
      <c r="I17" s="118">
        <f>'XS-XXL'!I17*2.54</f>
        <v>82.55</v>
      </c>
      <c r="J17" s="118">
        <f>'XS-XXL'!J17*2.54</f>
        <v>83.82</v>
      </c>
      <c r="K17" s="118">
        <f>'XS-XXL'!K17*2.54</f>
        <v>85.09</v>
      </c>
      <c r="L17" s="118">
        <f>'XS-XXL'!L17*2.54</f>
        <v>86.995</v>
      </c>
      <c r="M17" s="118">
        <f>'XS-XXL'!M17*2.54</f>
        <v>88.9</v>
      </c>
      <c r="N17" s="118">
        <f>'XS-XXL'!N17*2.54</f>
        <v>90.805</v>
      </c>
      <c r="O17" s="158"/>
    </row>
    <row r="18" s="90" customFormat="1" ht="20" customHeight="1" spans="1:15">
      <c r="A18" s="114">
        <f t="shared" si="0"/>
        <v>10</v>
      </c>
      <c r="B18" s="115" t="s">
        <v>46</v>
      </c>
      <c r="C18" s="115"/>
      <c r="D18" s="115"/>
      <c r="E18" s="115"/>
      <c r="F18" s="116" t="s">
        <v>47</v>
      </c>
      <c r="G18" s="117">
        <v>0.5</v>
      </c>
      <c r="H18" s="118">
        <f>'XS-XXL'!H18*2.54</f>
        <v>85.09</v>
      </c>
      <c r="I18" s="118">
        <f>'XS-XXL'!I18*2.54</f>
        <v>87.63</v>
      </c>
      <c r="J18" s="118">
        <f>'XS-XXL'!J18*2.54</f>
        <v>92.71</v>
      </c>
      <c r="K18" s="118">
        <f>'XS-XXL'!K18*2.54</f>
        <v>97.79</v>
      </c>
      <c r="L18" s="118">
        <f>'XS-XXL'!L18*2.54</f>
        <v>104.14</v>
      </c>
      <c r="M18" s="118">
        <f>'XS-XXL'!M18*2.54</f>
        <v>110.49</v>
      </c>
      <c r="N18" s="118">
        <f>'XS-XXL'!N18*2.54</f>
        <v>116.84</v>
      </c>
      <c r="O18" s="158"/>
    </row>
    <row r="19" s="90" customFormat="1" ht="20" customHeight="1" spans="1:15">
      <c r="A19" s="114">
        <f t="shared" si="0"/>
        <v>11</v>
      </c>
      <c r="B19" s="115" t="s">
        <v>48</v>
      </c>
      <c r="C19" s="115"/>
      <c r="D19" s="115"/>
      <c r="E19" s="115"/>
      <c r="F19" s="116" t="s">
        <v>49</v>
      </c>
      <c r="G19" s="117">
        <v>0.5</v>
      </c>
      <c r="H19" s="118">
        <f>'XS-XXL'!H19*2.54</f>
        <v>68.58</v>
      </c>
      <c r="I19" s="118">
        <f>'XS-XXL'!I19*2.54</f>
        <v>71.12</v>
      </c>
      <c r="J19" s="118">
        <f>'XS-XXL'!J19*2.54</f>
        <v>76.2</v>
      </c>
      <c r="K19" s="118">
        <f>'XS-XXL'!K19*2.54</f>
        <v>81.28</v>
      </c>
      <c r="L19" s="118">
        <f>'XS-XXL'!L19*2.54</f>
        <v>87.63</v>
      </c>
      <c r="M19" s="118">
        <f>'XS-XXL'!M19*2.54</f>
        <v>93.98</v>
      </c>
      <c r="N19" s="118">
        <f>'XS-XXL'!N19*2.54</f>
        <v>100.33</v>
      </c>
      <c r="O19" s="158"/>
    </row>
    <row r="20" s="90" customFormat="1" ht="20" customHeight="1" spans="1:15">
      <c r="A20" s="114">
        <f t="shared" si="0"/>
        <v>12</v>
      </c>
      <c r="B20" s="115" t="s">
        <v>50</v>
      </c>
      <c r="C20" s="115"/>
      <c r="D20" s="115"/>
      <c r="E20" s="115"/>
      <c r="F20" s="116" t="s">
        <v>51</v>
      </c>
      <c r="G20" s="117">
        <v>0.5</v>
      </c>
      <c r="H20" s="118">
        <f>'XS-XXL'!H20*2.54</f>
        <v>80.01</v>
      </c>
      <c r="I20" s="118">
        <f>'XS-XXL'!I20*2.54</f>
        <v>82.55</v>
      </c>
      <c r="J20" s="118">
        <f>'XS-XXL'!J20*2.54</f>
        <v>87.63</v>
      </c>
      <c r="K20" s="118">
        <f>'XS-XXL'!K20*2.54</f>
        <v>92.71</v>
      </c>
      <c r="L20" s="118">
        <f>'XS-XXL'!L20*2.54</f>
        <v>99.06</v>
      </c>
      <c r="M20" s="118">
        <f>'XS-XXL'!M20*2.54</f>
        <v>105.41</v>
      </c>
      <c r="N20" s="118">
        <f>'XS-XXL'!N20*2.54</f>
        <v>111.76</v>
      </c>
      <c r="O20" s="158"/>
    </row>
    <row r="21" s="90" customFormat="1" ht="20" customHeight="1" spans="1:15">
      <c r="A21" s="114">
        <f t="shared" si="0"/>
        <v>13</v>
      </c>
      <c r="B21" s="115" t="s">
        <v>52</v>
      </c>
      <c r="C21" s="115"/>
      <c r="D21" s="115"/>
      <c r="E21" s="115"/>
      <c r="F21" s="116" t="s">
        <v>53</v>
      </c>
      <c r="G21" s="117">
        <v>0.5</v>
      </c>
      <c r="H21" s="118">
        <f>'XS-XXL'!H21*2.54</f>
        <v>96.52</v>
      </c>
      <c r="I21" s="118">
        <f>'XS-XXL'!I21*2.54</f>
        <v>99.06</v>
      </c>
      <c r="J21" s="118">
        <f>'XS-XXL'!J21*2.54</f>
        <v>104.14</v>
      </c>
      <c r="K21" s="118">
        <f>'XS-XXL'!K21*2.54</f>
        <v>109.22</v>
      </c>
      <c r="L21" s="118">
        <f>'XS-XXL'!L21*2.54</f>
        <v>115.57</v>
      </c>
      <c r="M21" s="118">
        <f>'XS-XXL'!M21*2.54</f>
        <v>121.92</v>
      </c>
      <c r="N21" s="118">
        <f>'XS-XXL'!N21*2.54</f>
        <v>128.27</v>
      </c>
      <c r="O21" s="158"/>
    </row>
    <row r="22" s="90" customFormat="1" ht="20" customHeight="1" spans="1:15">
      <c r="A22" s="114"/>
      <c r="B22" s="120" t="s">
        <v>54</v>
      </c>
      <c r="C22" s="121"/>
      <c r="D22" s="121"/>
      <c r="E22" s="122"/>
      <c r="F22" s="123" t="s">
        <v>55</v>
      </c>
      <c r="G22" s="117">
        <v>0.5</v>
      </c>
      <c r="H22" s="118">
        <f>'XS-XXL'!H22*2.54</f>
        <v>104.775</v>
      </c>
      <c r="I22" s="118">
        <f>'XS-XXL'!I22*2.54</f>
        <v>107.315</v>
      </c>
      <c r="J22" s="118">
        <f>'XS-XXL'!J22*2.54</f>
        <v>112.395</v>
      </c>
      <c r="K22" s="118">
        <f>'XS-XXL'!K22*2.54</f>
        <v>117.475</v>
      </c>
      <c r="L22" s="118">
        <f>'XS-XXL'!L22*2.54</f>
        <v>123.825</v>
      </c>
      <c r="M22" s="118">
        <f>'XS-XXL'!M22*2.54</f>
        <v>130.175</v>
      </c>
      <c r="N22" s="118">
        <f>'XS-XXL'!N22*2.54</f>
        <v>136.525</v>
      </c>
      <c r="O22" s="158"/>
    </row>
    <row r="23" s="90" customFormat="1" ht="20" customHeight="1" spans="1:15">
      <c r="A23" s="114">
        <f>A21+1</f>
        <v>14</v>
      </c>
      <c r="B23" s="115" t="s">
        <v>56</v>
      </c>
      <c r="C23" s="115"/>
      <c r="D23" s="115"/>
      <c r="E23" s="115"/>
      <c r="F23" s="116" t="s">
        <v>57</v>
      </c>
      <c r="G23" s="117">
        <v>0.5</v>
      </c>
      <c r="H23" s="118">
        <f>'XS-XXL'!H23*2.54</f>
        <v>180.34</v>
      </c>
      <c r="I23" s="118">
        <f>'XS-XXL'!I23*2.54</f>
        <v>182.88</v>
      </c>
      <c r="J23" s="118">
        <f>'XS-XXL'!J23*2.54</f>
        <v>187.96</v>
      </c>
      <c r="K23" s="118">
        <f>'XS-XXL'!K23*2.54</f>
        <v>193.04</v>
      </c>
      <c r="L23" s="118">
        <f>'XS-XXL'!L23*2.54</f>
        <v>199.39</v>
      </c>
      <c r="M23" s="118">
        <f>'XS-XXL'!M23*2.54</f>
        <v>205.74</v>
      </c>
      <c r="N23" s="118">
        <f>'XS-XXL'!N23*2.54</f>
        <v>212.09</v>
      </c>
      <c r="O23" s="158"/>
    </row>
    <row r="24" s="90" customFormat="1" ht="20" customHeight="1" spans="1:15">
      <c r="A24" s="114">
        <f t="shared" ref="A24:A32" si="1">A23+1</f>
        <v>15</v>
      </c>
      <c r="B24" s="115" t="s">
        <v>58</v>
      </c>
      <c r="C24" s="115"/>
      <c r="D24" s="115"/>
      <c r="E24" s="115"/>
      <c r="F24" s="116" t="s">
        <v>59</v>
      </c>
      <c r="G24" s="117">
        <v>0.5</v>
      </c>
      <c r="H24" s="118">
        <f>'XS-XXL'!H24*2.54</f>
        <v>176.53</v>
      </c>
      <c r="I24" s="118">
        <f>'XS-XXL'!I24*2.54</f>
        <v>179.07</v>
      </c>
      <c r="J24" s="118">
        <f>'XS-XXL'!J24*2.54</f>
        <v>184.15</v>
      </c>
      <c r="K24" s="118">
        <f>'XS-XXL'!K24*2.54</f>
        <v>189.23</v>
      </c>
      <c r="L24" s="118">
        <f>'XS-XXL'!L24*2.54</f>
        <v>195.58</v>
      </c>
      <c r="M24" s="118">
        <f>'XS-XXL'!M24*2.54</f>
        <v>201.93</v>
      </c>
      <c r="N24" s="118">
        <f>'XS-XXL'!N24*2.54</f>
        <v>208.28</v>
      </c>
      <c r="O24" s="158"/>
    </row>
    <row r="25" s="90" customFormat="1" ht="20" customHeight="1" spans="1:15">
      <c r="A25" s="114">
        <f t="shared" si="1"/>
        <v>16</v>
      </c>
      <c r="B25" s="124" t="s">
        <v>60</v>
      </c>
      <c r="C25" s="124"/>
      <c r="D25" s="124"/>
      <c r="E25" s="124"/>
      <c r="F25" s="125" t="s">
        <v>61</v>
      </c>
      <c r="G25" s="119">
        <v>0.125</v>
      </c>
      <c r="H25" s="118">
        <f>'XS-XXL'!H25*2.54</f>
        <v>22.225</v>
      </c>
      <c r="I25" s="118">
        <f>'XS-XXL'!I25*2.54</f>
        <v>22.5425</v>
      </c>
      <c r="J25" s="118">
        <f>'XS-XXL'!J25*2.54</f>
        <v>23.495</v>
      </c>
      <c r="K25" s="118">
        <f>'XS-XXL'!K25*2.54</f>
        <v>24.4475</v>
      </c>
      <c r="L25" s="118">
        <f>'XS-XXL'!L25*2.54</f>
        <v>25.7175</v>
      </c>
      <c r="M25" s="118">
        <f>'XS-XXL'!M25*2.54</f>
        <v>26.9875</v>
      </c>
      <c r="N25" s="118">
        <f>'XS-XXL'!N25*2.54</f>
        <v>28.2575</v>
      </c>
      <c r="O25" s="134" t="s">
        <v>62</v>
      </c>
    </row>
    <row r="26" s="90" customFormat="1" ht="20" customHeight="1" spans="1:15">
      <c r="A26" s="114">
        <f t="shared" si="1"/>
        <v>17</v>
      </c>
      <c r="B26" s="124" t="s">
        <v>63</v>
      </c>
      <c r="C26" s="124"/>
      <c r="D26" s="124"/>
      <c r="E26" s="124"/>
      <c r="F26" s="125" t="s">
        <v>64</v>
      </c>
      <c r="G26" s="119">
        <v>0.125</v>
      </c>
      <c r="H26" s="118">
        <f>'XS-XXL'!H26*2.54</f>
        <v>24.13</v>
      </c>
      <c r="I26" s="118">
        <f>'XS-XXL'!I26*2.54</f>
        <v>24.765</v>
      </c>
      <c r="J26" s="118">
        <f>'XS-XXL'!J26*2.54</f>
        <v>25.4</v>
      </c>
      <c r="K26" s="118">
        <f>'XS-XXL'!K26*2.54</f>
        <v>26.035</v>
      </c>
      <c r="L26" s="118">
        <f>'XS-XXL'!L26*2.54</f>
        <v>26.67</v>
      </c>
      <c r="M26" s="118">
        <f>'XS-XXL'!M26*2.54</f>
        <v>27.305</v>
      </c>
      <c r="N26" s="118">
        <f>'XS-XXL'!N26*2.54</f>
        <v>27.94</v>
      </c>
      <c r="O26" s="158" t="s">
        <v>35</v>
      </c>
    </row>
    <row r="27" s="90" customFormat="1" ht="20" customHeight="1" spans="1:15">
      <c r="A27" s="114">
        <f t="shared" si="1"/>
        <v>18</v>
      </c>
      <c r="B27" s="124" t="s">
        <v>65</v>
      </c>
      <c r="C27" s="124"/>
      <c r="D27" s="124"/>
      <c r="E27" s="124"/>
      <c r="F27" s="125" t="s">
        <v>66</v>
      </c>
      <c r="G27" s="119">
        <v>0.25</v>
      </c>
      <c r="H27" s="118">
        <f>'XS-XXL'!H27*2.54</f>
        <v>5.08</v>
      </c>
      <c r="I27" s="118">
        <f>'XS-XXL'!I27*2.54</f>
        <v>5.08</v>
      </c>
      <c r="J27" s="118">
        <f>'XS-XXL'!J27*2.54</f>
        <v>5.08</v>
      </c>
      <c r="K27" s="118">
        <f>'XS-XXL'!K27*2.54</f>
        <v>5.08</v>
      </c>
      <c r="L27" s="118">
        <f>'XS-XXL'!L27*2.54</f>
        <v>5.08</v>
      </c>
      <c r="M27" s="118">
        <f>'XS-XXL'!M27*2.54</f>
        <v>5.08</v>
      </c>
      <c r="N27" s="118">
        <f>'XS-XXL'!N27*2.54</f>
        <v>5.08</v>
      </c>
      <c r="O27" s="158"/>
    </row>
    <row r="28" s="90" customFormat="1" ht="20" customHeight="1" spans="1:15">
      <c r="A28" s="114">
        <f t="shared" si="1"/>
        <v>19</v>
      </c>
      <c r="B28" s="126" t="s">
        <v>67</v>
      </c>
      <c r="C28" s="127"/>
      <c r="D28" s="127"/>
      <c r="E28" s="128"/>
      <c r="F28" s="129" t="s">
        <v>68</v>
      </c>
      <c r="G28" s="119">
        <v>0.25</v>
      </c>
      <c r="H28" s="118">
        <f>'XS-XXL'!H28*2.54</f>
        <v>66.04</v>
      </c>
      <c r="I28" s="118">
        <f>'XS-XXL'!I28*2.54</f>
        <v>67.31</v>
      </c>
      <c r="J28" s="118">
        <f>'XS-XXL'!J28*2.54</f>
        <v>68.58</v>
      </c>
      <c r="K28" s="118">
        <f>'XS-XXL'!K28*2.54</f>
        <v>69.85</v>
      </c>
      <c r="L28" s="118">
        <f>'XS-XXL'!L28*2.54</f>
        <v>71.12</v>
      </c>
      <c r="M28" s="118">
        <f>'XS-XXL'!M28*2.54</f>
        <v>72.39</v>
      </c>
      <c r="N28" s="118">
        <f>'XS-XXL'!N28*2.54</f>
        <v>73.66</v>
      </c>
      <c r="O28" s="158"/>
    </row>
    <row r="29" s="90" customFormat="1" ht="20" customHeight="1" spans="1:15">
      <c r="A29" s="114">
        <f t="shared" si="1"/>
        <v>20</v>
      </c>
      <c r="B29" s="124" t="s">
        <v>69</v>
      </c>
      <c r="C29" s="124"/>
      <c r="D29" s="124"/>
      <c r="E29" s="124"/>
      <c r="F29" s="125" t="s">
        <v>70</v>
      </c>
      <c r="G29" s="119">
        <v>0.25</v>
      </c>
      <c r="H29" s="118">
        <f>'XS-XXL'!H29*2.54</f>
        <v>31.75</v>
      </c>
      <c r="I29" s="118">
        <f>'XS-XXL'!I29*2.54</f>
        <v>31.75</v>
      </c>
      <c r="J29" s="118">
        <f>'XS-XXL'!J29*2.54</f>
        <v>31.75</v>
      </c>
      <c r="K29" s="118">
        <f>'XS-XXL'!K29*2.54</f>
        <v>31.75</v>
      </c>
      <c r="L29" s="118">
        <f>'XS-XXL'!L29*2.54</f>
        <v>31.75</v>
      </c>
      <c r="M29" s="118">
        <f>'XS-XXL'!M29*2.54</f>
        <v>31.75</v>
      </c>
      <c r="N29" s="118">
        <f>'XS-XXL'!N29*2.54</f>
        <v>31.75</v>
      </c>
      <c r="O29" s="158"/>
    </row>
    <row r="30" s="90" customFormat="1" ht="20" customHeight="1" spans="1:15">
      <c r="A30" s="114">
        <f t="shared" si="1"/>
        <v>21</v>
      </c>
      <c r="B30" s="124" t="s">
        <v>71</v>
      </c>
      <c r="C30" s="124"/>
      <c r="D30" s="124"/>
      <c r="E30" s="124"/>
      <c r="F30" s="125" t="s">
        <v>72</v>
      </c>
      <c r="G30" s="119">
        <v>0.25</v>
      </c>
      <c r="H30" s="118">
        <f>'XS-XXL'!H30*2.54</f>
        <v>46.99</v>
      </c>
      <c r="I30" s="118">
        <f>'XS-XXL'!I30*2.54</f>
        <v>46.99</v>
      </c>
      <c r="J30" s="118">
        <f>'XS-XXL'!J30*2.54</f>
        <v>46.99</v>
      </c>
      <c r="K30" s="118">
        <f>'XS-XXL'!K30*2.54</f>
        <v>46.99</v>
      </c>
      <c r="L30" s="118">
        <f>'XS-XXL'!L30*2.54</f>
        <v>46.99</v>
      </c>
      <c r="M30" s="118">
        <f>'XS-XXL'!M30*2.54</f>
        <v>46.99</v>
      </c>
      <c r="N30" s="118">
        <f>'XS-XXL'!N30*2.54</f>
        <v>46.99</v>
      </c>
      <c r="O30" s="158"/>
    </row>
    <row r="31" s="90" customFormat="1" ht="20" customHeight="1" spans="1:15">
      <c r="A31" s="114">
        <f t="shared" si="1"/>
        <v>22</v>
      </c>
      <c r="B31" s="124" t="s">
        <v>73</v>
      </c>
      <c r="C31" s="124"/>
      <c r="D31" s="124"/>
      <c r="E31" s="124"/>
      <c r="F31" s="125" t="s">
        <v>74</v>
      </c>
      <c r="G31" s="119">
        <v>0.125</v>
      </c>
      <c r="H31" s="118">
        <f>'XS-XXL'!H31*2.54</f>
        <v>1.27</v>
      </c>
      <c r="I31" s="118">
        <f>'XS-XXL'!I31*2.54</f>
        <v>1.27</v>
      </c>
      <c r="J31" s="118">
        <f>'XS-XXL'!J31*2.54</f>
        <v>1.27</v>
      </c>
      <c r="K31" s="118">
        <f>'XS-XXL'!K31*2.54</f>
        <v>1.27</v>
      </c>
      <c r="L31" s="118">
        <f>'XS-XXL'!L31*2.54</f>
        <v>1.27</v>
      </c>
      <c r="M31" s="118">
        <f>'XS-XXL'!M31*2.54</f>
        <v>1.27</v>
      </c>
      <c r="N31" s="118">
        <f>'XS-XXL'!N31*2.54</f>
        <v>1.27</v>
      </c>
      <c r="O31" s="158"/>
    </row>
    <row r="32" s="90" customFormat="1" customHeight="1" spans="1:15">
      <c r="A32" s="114">
        <f t="shared" si="1"/>
        <v>23</v>
      </c>
      <c r="B32" s="130"/>
      <c r="C32" s="131"/>
      <c r="D32" s="131"/>
      <c r="E32" s="132"/>
      <c r="F32" s="132"/>
      <c r="G32" s="133"/>
      <c r="H32" s="134"/>
      <c r="I32" s="134"/>
      <c r="J32" s="134"/>
      <c r="K32" s="134"/>
      <c r="L32" s="134"/>
      <c r="M32" s="134"/>
      <c r="N32" s="159"/>
      <c r="O32" s="158"/>
    </row>
  </sheetData>
  <mergeCells count="55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7:G8"/>
    <mergeCell ref="H7:H8"/>
    <mergeCell ref="I7:I8"/>
    <mergeCell ref="J7:J8"/>
    <mergeCell ref="K7:K8"/>
    <mergeCell ref="L7:L8"/>
    <mergeCell ref="M7:M8"/>
    <mergeCell ref="N7:N8"/>
    <mergeCell ref="O1:O6"/>
    <mergeCell ref="O7:O8"/>
    <mergeCell ref="H2:J4"/>
    <mergeCell ref="K2:N4"/>
    <mergeCell ref="B7:E8"/>
  </mergeCells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" right="0.7" top="0.75" bottom="0.75" header="0.3" footer="0.3"/>
  <pageSetup paperSize="9" scale="7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3"/>
  <sheetViews>
    <sheetView view="pageBreakPreview" zoomScale="55" zoomScaleNormal="70" workbookViewId="0">
      <selection activeCell="AA40" sqref="AA40"/>
    </sheetView>
  </sheetViews>
  <sheetFormatPr defaultColWidth="12.6637168141593" defaultRowHeight="15.75" customHeight="1"/>
  <cols>
    <col min="1" max="1" width="4.16814159292035" style="1" customWidth="1"/>
    <col min="2" max="2" width="16.3362831858407" style="1" customWidth="1"/>
    <col min="3" max="3" width="25.1681415929204" style="1" customWidth="1"/>
    <col min="4" max="4" width="20.3362831858407" style="1" customWidth="1"/>
    <col min="5" max="5" width="19.1681415929204" style="1" customWidth="1"/>
    <col min="6" max="6" width="40.3008849557522" style="1" customWidth="1"/>
    <col min="7" max="7" width="6.33628318584071" style="1" customWidth="1"/>
    <col min="8" max="11" width="12.5486725663717" style="1" customWidth="1"/>
    <col min="12" max="12" width="9.50442477876106" style="1" customWidth="1"/>
    <col min="13" max="13" width="5.66371681415929" style="1" customWidth="1"/>
    <col min="14" max="16" width="8.66371681415929" style="1" customWidth="1"/>
    <col min="17" max="17" width="5.50442477876106" style="1" customWidth="1"/>
    <col min="18" max="18" width="8.66371681415929" style="1" customWidth="1"/>
    <col min="19" max="20" width="8.50442477876106" style="1" customWidth="1"/>
    <col min="21" max="21" width="6.66371681415929" style="1" customWidth="1"/>
    <col min="22" max="22" width="10.1681415929204" style="1" customWidth="1"/>
    <col min="23" max="23" width="28.6637168141593" style="1" customWidth="1"/>
    <col min="24" max="16384" width="12.6637168141593" style="1"/>
  </cols>
  <sheetData>
    <row r="1" s="1" customFormat="1" ht="30" customHeight="1" spans="1:24">
      <c r="A1" s="2" t="s">
        <v>0</v>
      </c>
      <c r="B1" s="3"/>
      <c r="C1" s="3"/>
      <c r="D1" s="4"/>
      <c r="E1" s="5" t="s">
        <v>1</v>
      </c>
      <c r="F1" s="6"/>
      <c r="G1" s="7" t="str">
        <f>'[2]Style Summary Cover Page'!E1</f>
        <v>BG7254</v>
      </c>
      <c r="H1" s="8"/>
      <c r="I1" s="57" t="s">
        <v>2</v>
      </c>
      <c r="J1" s="6"/>
      <c r="K1" s="58" t="s">
        <v>75</v>
      </c>
      <c r="L1" s="58"/>
      <c r="M1" s="59"/>
      <c r="N1" s="59"/>
      <c r="O1" s="59"/>
      <c r="P1" s="59"/>
      <c r="Q1" s="59"/>
      <c r="R1" s="59"/>
      <c r="S1" s="59"/>
      <c r="T1" s="59"/>
      <c r="U1" s="59"/>
      <c r="V1" s="59"/>
      <c r="W1" s="80"/>
      <c r="X1" s="79"/>
    </row>
    <row r="2" s="1" customFormat="1" customHeight="1" spans="1:24">
      <c r="A2" s="9" t="s">
        <v>3</v>
      </c>
      <c r="B2" s="10"/>
      <c r="C2" s="11" t="str">
        <f>'[2]Style Summary Cover Page'!B2</f>
        <v>BONNIE DRESS</v>
      </c>
      <c r="D2" s="12" t="s">
        <v>4</v>
      </c>
      <c r="E2" s="13" t="str">
        <f>'[2]Style Summary Cover Page'!D2</f>
        <v>SARAH PUNTER</v>
      </c>
      <c r="F2" s="13"/>
      <c r="G2" s="14"/>
      <c r="H2" s="15" t="s">
        <v>5</v>
      </c>
      <c r="I2" s="15"/>
      <c r="J2" s="15"/>
      <c r="K2" s="60" t="str">
        <f>'[2]Style Summary Cover Page'!I2</f>
        <v>NEW ORIGINAL SAMPLE </v>
      </c>
      <c r="L2" s="60"/>
      <c r="M2" s="61"/>
      <c r="N2" s="61"/>
      <c r="O2" s="61"/>
      <c r="P2" s="61"/>
      <c r="Q2" s="61"/>
      <c r="R2" s="61"/>
      <c r="S2" s="61"/>
      <c r="T2" s="61"/>
      <c r="U2" s="61"/>
      <c r="V2" s="61"/>
      <c r="W2" s="80"/>
      <c r="X2" s="79"/>
    </row>
    <row r="3" s="1" customFormat="1" customHeight="1" spans="1:24">
      <c r="A3" s="16" t="s">
        <v>6</v>
      </c>
      <c r="B3" s="17"/>
      <c r="C3" s="18">
        <f>'[2]Style Summary Cover Page'!B3</f>
        <v>45495</v>
      </c>
      <c r="D3" s="19" t="s">
        <v>7</v>
      </c>
      <c r="E3" s="20" t="str">
        <f>'[2]Style Summary Cover Page'!D3</f>
        <v>DIANE C</v>
      </c>
      <c r="F3" s="20"/>
      <c r="G3" s="21"/>
      <c r="H3" s="22"/>
      <c r="I3" s="22"/>
      <c r="J3" s="22"/>
      <c r="K3" s="60"/>
      <c r="L3" s="60"/>
      <c r="M3" s="61"/>
      <c r="N3" s="61"/>
      <c r="O3" s="61"/>
      <c r="P3" s="61"/>
      <c r="Q3" s="61"/>
      <c r="R3" s="61"/>
      <c r="S3" s="61"/>
      <c r="T3" s="61"/>
      <c r="U3" s="61"/>
      <c r="V3" s="61"/>
      <c r="W3" s="80"/>
      <c r="X3" s="79"/>
    </row>
    <row r="4" s="1" customFormat="1" customHeight="1" spans="1:24">
      <c r="A4" s="16" t="s">
        <v>8</v>
      </c>
      <c r="B4" s="17"/>
      <c r="C4" s="18" t="str">
        <f>'[2]Style Summary Cover Page'!B4</f>
        <v>SUMMER 25</v>
      </c>
      <c r="D4" s="19" t="s">
        <v>9</v>
      </c>
      <c r="E4" s="20" t="str">
        <f>'[2]Style Summary Cover Page'!D4</f>
        <v>SEAN</v>
      </c>
      <c r="F4" s="20"/>
      <c r="G4" s="23"/>
      <c r="H4" s="22"/>
      <c r="I4" s="22"/>
      <c r="J4" s="22"/>
      <c r="K4" s="60"/>
      <c r="L4" s="60"/>
      <c r="M4" s="61"/>
      <c r="N4" s="61"/>
      <c r="O4" s="61"/>
      <c r="P4" s="61"/>
      <c r="Q4" s="61"/>
      <c r="R4" s="61"/>
      <c r="S4" s="61"/>
      <c r="T4" s="61"/>
      <c r="U4" s="61"/>
      <c r="V4" s="61"/>
      <c r="W4" s="80"/>
      <c r="X4" s="79"/>
    </row>
    <row r="5" s="1" customFormat="1" customHeight="1" spans="1:24">
      <c r="A5" s="16" t="s">
        <v>10</v>
      </c>
      <c r="B5" s="17"/>
      <c r="C5" s="18" t="str">
        <f>'[2]Style Summary Cover Page'!B5</f>
        <v>0X-3X</v>
      </c>
      <c r="D5" s="19" t="s">
        <v>11</v>
      </c>
      <c r="E5" s="20" t="str">
        <f>'[2]Style Summary Cover Page'!D5</f>
        <v>ANY AVAILABLE</v>
      </c>
      <c r="F5" s="20"/>
      <c r="G5" s="23"/>
      <c r="H5" s="24" t="s">
        <v>12</v>
      </c>
      <c r="I5" s="62"/>
      <c r="J5" s="63"/>
      <c r="K5" s="64" t="str">
        <f>'[2]Style Summary Cover Page'!I5</f>
        <v>YES</v>
      </c>
      <c r="L5" s="64"/>
      <c r="M5" s="61"/>
      <c r="N5" s="61"/>
      <c r="O5" s="61"/>
      <c r="P5" s="61"/>
      <c r="Q5" s="61"/>
      <c r="R5" s="61"/>
      <c r="S5" s="61"/>
      <c r="T5" s="61"/>
      <c r="U5" s="61"/>
      <c r="V5" s="61"/>
      <c r="W5" s="80"/>
      <c r="X5" s="79"/>
    </row>
    <row r="6" s="1" customFormat="1" customHeight="1" spans="1:24">
      <c r="A6" s="25" t="s">
        <v>13</v>
      </c>
      <c r="B6" s="26"/>
      <c r="C6" s="27" t="str">
        <f>'[2]Style Summary Cover Page'!B6</f>
        <v>1X</v>
      </c>
      <c r="D6" s="28" t="s">
        <v>14</v>
      </c>
      <c r="E6" s="29" t="str">
        <f>'[2]Style Summary Cover Page'!D6</f>
        <v>MATTE SATIN</v>
      </c>
      <c r="F6" s="29"/>
      <c r="G6" s="30"/>
      <c r="H6" s="31" t="s">
        <v>15</v>
      </c>
      <c r="I6" s="65"/>
      <c r="J6" s="66"/>
      <c r="K6" s="67">
        <f>'[2]Style Summary Cover Page'!I6</f>
        <v>0</v>
      </c>
      <c r="L6" s="67"/>
      <c r="M6" s="61"/>
      <c r="N6" s="61"/>
      <c r="O6" s="61"/>
      <c r="P6" s="61"/>
      <c r="Q6" s="61"/>
      <c r="R6" s="61"/>
      <c r="S6" s="61"/>
      <c r="T6" s="61"/>
      <c r="U6" s="61"/>
      <c r="V6" s="81"/>
      <c r="W6" s="80"/>
      <c r="X6" s="79"/>
    </row>
    <row r="7" s="1" customFormat="1" customHeight="1" spans="1:24">
      <c r="A7" s="32"/>
      <c r="B7" s="33" t="s">
        <v>16</v>
      </c>
      <c r="C7" s="34"/>
      <c r="D7" s="34"/>
      <c r="E7" s="34"/>
      <c r="F7" s="34"/>
      <c r="G7" s="35" t="s">
        <v>17</v>
      </c>
      <c r="H7" s="36" t="s">
        <v>76</v>
      </c>
      <c r="I7" s="68" t="s">
        <v>77</v>
      </c>
      <c r="J7" s="69" t="s">
        <v>78</v>
      </c>
      <c r="K7" s="69" t="s">
        <v>79</v>
      </c>
      <c r="L7" s="35" t="s">
        <v>25</v>
      </c>
      <c r="M7" s="70"/>
      <c r="N7" s="70"/>
      <c r="O7" s="71"/>
      <c r="P7" s="70"/>
      <c r="Q7" s="70"/>
      <c r="R7" s="70"/>
      <c r="S7" s="71"/>
      <c r="T7" s="70"/>
      <c r="U7" s="70"/>
      <c r="V7" s="71"/>
      <c r="W7" s="75"/>
      <c r="X7" s="79"/>
    </row>
    <row r="8" s="1" customFormat="1" ht="15" customHeight="1" spans="1:24">
      <c r="A8" s="37"/>
      <c r="B8" s="38"/>
      <c r="C8" s="38"/>
      <c r="D8" s="38"/>
      <c r="E8" s="38"/>
      <c r="F8" s="38"/>
      <c r="G8" s="39"/>
      <c r="H8" s="40"/>
      <c r="I8" s="72"/>
      <c r="J8" s="73"/>
      <c r="K8" s="40"/>
      <c r="L8" s="39"/>
      <c r="M8" s="74"/>
      <c r="N8" s="75"/>
      <c r="O8" s="75"/>
      <c r="P8" s="75"/>
      <c r="Q8" s="74"/>
      <c r="R8" s="75"/>
      <c r="S8" s="75"/>
      <c r="T8" s="75"/>
      <c r="U8" s="74"/>
      <c r="V8" s="75"/>
      <c r="W8" s="75"/>
      <c r="X8" s="79"/>
    </row>
    <row r="9" s="1" customFormat="1" ht="22" customHeight="1" spans="1:24">
      <c r="A9" s="41">
        <v>1</v>
      </c>
      <c r="B9" s="42" t="s">
        <v>26</v>
      </c>
      <c r="C9" s="43"/>
      <c r="D9" s="44"/>
      <c r="E9" s="45"/>
      <c r="F9" s="46" t="s">
        <v>80</v>
      </c>
      <c r="G9" s="47">
        <f>'[2]SPEC PAGE'!F9</f>
        <v>0.25</v>
      </c>
      <c r="H9" s="83">
        <f>I9-0.5</f>
        <v>60.75</v>
      </c>
      <c r="I9" s="86">
        <f>'[2]SPEC PAGE'!O9</f>
        <v>61.25</v>
      </c>
      <c r="J9" s="87">
        <f>I9+0.5</f>
        <v>61.75</v>
      </c>
      <c r="K9" s="87">
        <f>J9+0.5</f>
        <v>62.25</v>
      </c>
      <c r="L9" s="76"/>
      <c r="M9" s="77"/>
      <c r="N9" s="77"/>
      <c r="O9" s="77"/>
      <c r="P9" s="78"/>
      <c r="Q9" s="77"/>
      <c r="R9" s="77"/>
      <c r="S9" s="77"/>
      <c r="T9" s="78"/>
      <c r="U9" s="77"/>
      <c r="V9" s="77"/>
      <c r="W9" s="82"/>
      <c r="X9" s="79"/>
    </row>
    <row r="10" s="1" customFormat="1" ht="22" customHeight="1" spans="1:24">
      <c r="A10" s="41">
        <f t="shared" ref="A10:A31" si="0">A9+1</f>
        <v>2</v>
      </c>
      <c r="B10" s="42" t="s">
        <v>29</v>
      </c>
      <c r="C10" s="43"/>
      <c r="D10" s="44"/>
      <c r="E10" s="45"/>
      <c r="F10" s="46" t="s">
        <v>30</v>
      </c>
      <c r="G10" s="47">
        <f>'[2]SPEC PAGE'!F10</f>
        <v>0.125</v>
      </c>
      <c r="H10" s="84">
        <f t="shared" ref="H10:H12" si="1">I10-0.25</f>
        <v>14</v>
      </c>
      <c r="I10" s="86">
        <v>14.25</v>
      </c>
      <c r="J10" s="87">
        <f t="shared" ref="J10:J12" si="2">SUM(I10+0.25)</f>
        <v>14.5</v>
      </c>
      <c r="K10" s="87">
        <f t="shared" ref="K10:K12" si="3">SUM(J10+0.25)</f>
        <v>14.75</v>
      </c>
      <c r="L10" s="76"/>
      <c r="M10" s="77"/>
      <c r="N10" s="77"/>
      <c r="O10" s="77"/>
      <c r="P10" s="78"/>
      <c r="Q10" s="77"/>
      <c r="R10" s="77"/>
      <c r="S10" s="77"/>
      <c r="T10" s="78"/>
      <c r="U10" s="77"/>
      <c r="V10" s="77"/>
      <c r="W10" s="82"/>
      <c r="X10" s="79"/>
    </row>
    <row r="11" s="1" customFormat="1" ht="22" customHeight="1" spans="1:24">
      <c r="A11" s="41">
        <f t="shared" si="0"/>
        <v>3</v>
      </c>
      <c r="B11" s="42" t="s">
        <v>31</v>
      </c>
      <c r="C11" s="43"/>
      <c r="D11" s="44"/>
      <c r="E11" s="45"/>
      <c r="F11" s="46" t="s">
        <v>32</v>
      </c>
      <c r="G11" s="47">
        <f>'[2]SPEC PAGE'!F11</f>
        <v>0.25</v>
      </c>
      <c r="H11" s="84">
        <f t="shared" si="1"/>
        <v>46.625</v>
      </c>
      <c r="I11" s="86">
        <v>46.875</v>
      </c>
      <c r="J11" s="87">
        <f t="shared" si="2"/>
        <v>47.125</v>
      </c>
      <c r="K11" s="87">
        <f t="shared" si="3"/>
        <v>47.375</v>
      </c>
      <c r="L11" s="76"/>
      <c r="M11" s="77"/>
      <c r="N11" s="77"/>
      <c r="O11" s="77"/>
      <c r="P11" s="78"/>
      <c r="Q11" s="77"/>
      <c r="R11" s="77"/>
      <c r="S11" s="77"/>
      <c r="T11" s="78"/>
      <c r="U11" s="77"/>
      <c r="V11" s="77"/>
      <c r="W11" s="82"/>
      <c r="X11" s="79"/>
    </row>
    <row r="12" s="1" customFormat="1" ht="22" customHeight="1" spans="1:24">
      <c r="A12" s="41">
        <f t="shared" si="0"/>
        <v>4</v>
      </c>
      <c r="B12" s="42" t="s">
        <v>33</v>
      </c>
      <c r="C12" s="43"/>
      <c r="D12" s="44"/>
      <c r="E12" s="45"/>
      <c r="F12" s="46" t="s">
        <v>34</v>
      </c>
      <c r="G12" s="47">
        <f>'[2]SPEC PAGE'!F12</f>
        <v>0.125</v>
      </c>
      <c r="H12" s="84">
        <f t="shared" si="1"/>
        <v>7.625</v>
      </c>
      <c r="I12" s="86">
        <v>7.875</v>
      </c>
      <c r="J12" s="87">
        <f t="shared" si="2"/>
        <v>8.125</v>
      </c>
      <c r="K12" s="87">
        <f t="shared" si="3"/>
        <v>8.375</v>
      </c>
      <c r="L12" s="76"/>
      <c r="M12" s="77"/>
      <c r="N12" s="77"/>
      <c r="O12" s="77"/>
      <c r="P12" s="78"/>
      <c r="Q12" s="77"/>
      <c r="R12" s="77"/>
      <c r="S12" s="77"/>
      <c r="T12" s="78"/>
      <c r="U12" s="77"/>
      <c r="V12" s="77"/>
      <c r="W12" s="82"/>
      <c r="X12" s="79"/>
    </row>
    <row r="13" s="1" customFormat="1" ht="22" customHeight="1" spans="1:24">
      <c r="A13" s="41">
        <f t="shared" si="0"/>
        <v>5</v>
      </c>
      <c r="B13" s="42" t="s">
        <v>36</v>
      </c>
      <c r="C13" s="43"/>
      <c r="D13" s="44"/>
      <c r="E13" s="45"/>
      <c r="F13" s="46" t="s">
        <v>37</v>
      </c>
      <c r="G13" s="47">
        <f>'[2]SPEC PAGE'!F13</f>
        <v>0.25</v>
      </c>
      <c r="H13" s="84">
        <f>I13-0.125</f>
        <v>42.375</v>
      </c>
      <c r="I13" s="86">
        <v>42.5</v>
      </c>
      <c r="J13" s="87">
        <f>SUM(I13+0.125)</f>
        <v>42.625</v>
      </c>
      <c r="K13" s="87">
        <f>SUM(J13+0.125)</f>
        <v>42.75</v>
      </c>
      <c r="L13" s="76"/>
      <c r="M13" s="77"/>
      <c r="N13" s="77"/>
      <c r="O13" s="77"/>
      <c r="P13" s="78"/>
      <c r="Q13" s="77"/>
      <c r="R13" s="77"/>
      <c r="S13" s="77"/>
      <c r="T13" s="78"/>
      <c r="U13" s="77"/>
      <c r="V13" s="77"/>
      <c r="W13" s="82"/>
      <c r="X13" s="79"/>
    </row>
    <row r="14" s="1" customFormat="1" ht="22" customHeight="1" spans="1:24">
      <c r="A14" s="41">
        <f t="shared" si="0"/>
        <v>6</v>
      </c>
      <c r="B14" s="42" t="s">
        <v>38</v>
      </c>
      <c r="C14" s="43"/>
      <c r="D14" s="44"/>
      <c r="E14" s="45"/>
      <c r="F14" s="46" t="s">
        <v>39</v>
      </c>
      <c r="G14" s="47">
        <f>'[2]SPEC PAGE'!F14</f>
        <v>0.125</v>
      </c>
      <c r="H14" s="84">
        <f>I14-0.25</f>
        <v>18.625</v>
      </c>
      <c r="I14" s="86">
        <v>18.875</v>
      </c>
      <c r="J14" s="87">
        <f>SUM(I14+0.25)</f>
        <v>19.125</v>
      </c>
      <c r="K14" s="87">
        <f>SUM(J14+0.25)</f>
        <v>19.375</v>
      </c>
      <c r="L14" s="76"/>
      <c r="M14" s="77"/>
      <c r="N14" s="77"/>
      <c r="O14" s="77"/>
      <c r="P14" s="78"/>
      <c r="Q14" s="77"/>
      <c r="R14" s="77"/>
      <c r="S14" s="77"/>
      <c r="T14" s="78"/>
      <c r="U14" s="77"/>
      <c r="V14" s="77"/>
      <c r="W14" s="82"/>
      <c r="X14" s="79"/>
    </row>
    <row r="15" s="1" customFormat="1" ht="22" customHeight="1" spans="1:24">
      <c r="A15" s="41">
        <f t="shared" si="0"/>
        <v>7</v>
      </c>
      <c r="B15" s="42" t="s">
        <v>40</v>
      </c>
      <c r="C15" s="43"/>
      <c r="D15" s="44"/>
      <c r="E15" s="45"/>
      <c r="F15" s="46" t="s">
        <v>41</v>
      </c>
      <c r="G15" s="47">
        <f>'[2]SPEC PAGE'!F15</f>
        <v>0.25</v>
      </c>
      <c r="H15" s="84">
        <f>I15-0.25</f>
        <v>41</v>
      </c>
      <c r="I15" s="86">
        <v>41.25</v>
      </c>
      <c r="J15" s="87">
        <f>SUM(I15+0.25)</f>
        <v>41.5</v>
      </c>
      <c r="K15" s="87">
        <f>SUM(J15+0.25)</f>
        <v>41.75</v>
      </c>
      <c r="L15" s="76"/>
      <c r="M15" s="77"/>
      <c r="N15" s="77"/>
      <c r="O15" s="77"/>
      <c r="P15" s="78"/>
      <c r="Q15" s="77"/>
      <c r="R15" s="77"/>
      <c r="S15" s="77"/>
      <c r="T15" s="78"/>
      <c r="U15" s="77"/>
      <c r="V15" s="77"/>
      <c r="W15" s="82"/>
      <c r="X15" s="79"/>
    </row>
    <row r="16" s="1" customFormat="1" ht="22" customHeight="1" spans="1:24">
      <c r="A16" s="41">
        <f t="shared" si="0"/>
        <v>8</v>
      </c>
      <c r="B16" s="42" t="s">
        <v>42</v>
      </c>
      <c r="C16" s="43"/>
      <c r="D16" s="44"/>
      <c r="E16" s="45"/>
      <c r="F16" s="46" t="s">
        <v>81</v>
      </c>
      <c r="G16" s="47">
        <f>'[2]SPEC PAGE'!F16</f>
        <v>0.25</v>
      </c>
      <c r="H16" s="83">
        <f>I16-1</f>
        <v>26.25</v>
      </c>
      <c r="I16" s="88">
        <v>27.25</v>
      </c>
      <c r="J16" s="85">
        <f>SUM(I16+1.25)</f>
        <v>28.5</v>
      </c>
      <c r="K16" s="85">
        <f>SUM(J16+1.25)</f>
        <v>29.75</v>
      </c>
      <c r="L16" s="76"/>
      <c r="M16" s="77"/>
      <c r="N16" s="77"/>
      <c r="O16" s="77"/>
      <c r="P16" s="78"/>
      <c r="Q16" s="77"/>
      <c r="R16" s="77"/>
      <c r="S16" s="77"/>
      <c r="T16" s="78"/>
      <c r="U16" s="77"/>
      <c r="V16" s="77"/>
      <c r="W16" s="82"/>
      <c r="X16" s="79"/>
    </row>
    <row r="17" s="1" customFormat="1" ht="22" customHeight="1" spans="1:24">
      <c r="A17" s="41">
        <f t="shared" si="0"/>
        <v>9</v>
      </c>
      <c r="B17" s="42" t="s">
        <v>44</v>
      </c>
      <c r="C17" s="43"/>
      <c r="D17" s="44"/>
      <c r="E17" s="45"/>
      <c r="F17" s="46" t="s">
        <v>82</v>
      </c>
      <c r="G17" s="47">
        <f>'[2]SPEC PAGE'!F17</f>
        <v>0.25</v>
      </c>
      <c r="H17" s="83">
        <f>I17-1</f>
        <v>36.25</v>
      </c>
      <c r="I17" s="88">
        <v>37.25</v>
      </c>
      <c r="J17" s="85">
        <f>SUM(I17+1.25)</f>
        <v>38.5</v>
      </c>
      <c r="K17" s="85">
        <f>SUM(J17+1.25)</f>
        <v>39.75</v>
      </c>
      <c r="L17" s="76"/>
      <c r="M17" s="77"/>
      <c r="N17" s="77"/>
      <c r="O17" s="77"/>
      <c r="P17" s="78"/>
      <c r="Q17" s="77"/>
      <c r="R17" s="77"/>
      <c r="S17" s="77"/>
      <c r="T17" s="78"/>
      <c r="U17" s="77"/>
      <c r="V17" s="77"/>
      <c r="W17" s="82"/>
      <c r="X17" s="79"/>
    </row>
    <row r="18" s="1" customFormat="1" ht="22" customHeight="1" spans="1:24">
      <c r="A18" s="41">
        <f t="shared" si="0"/>
        <v>10</v>
      </c>
      <c r="B18" s="42" t="s">
        <v>46</v>
      </c>
      <c r="C18" s="43"/>
      <c r="D18" s="44"/>
      <c r="E18" s="45"/>
      <c r="F18" s="46" t="s">
        <v>83</v>
      </c>
      <c r="G18" s="47">
        <f>'[2]SPEC PAGE'!F18</f>
        <v>0.5</v>
      </c>
      <c r="H18" s="85">
        <f t="shared" ref="H18:H24" si="4">I18-2</f>
        <v>45</v>
      </c>
      <c r="I18" s="86">
        <v>47</v>
      </c>
      <c r="J18" s="89">
        <f t="shared" ref="J18:J24" si="5">I18+2.5</f>
        <v>49.5</v>
      </c>
      <c r="K18" s="89">
        <f t="shared" ref="K18:K24" si="6">J18+2.5</f>
        <v>52</v>
      </c>
      <c r="L18" s="76"/>
      <c r="M18" s="77"/>
      <c r="N18" s="77"/>
      <c r="O18" s="77"/>
      <c r="P18" s="78"/>
      <c r="Q18" s="77"/>
      <c r="R18" s="77"/>
      <c r="S18" s="77"/>
      <c r="T18" s="78"/>
      <c r="U18" s="77"/>
      <c r="V18" s="77"/>
      <c r="W18" s="82"/>
      <c r="X18" s="79"/>
    </row>
    <row r="19" s="1" customFormat="1" ht="22" customHeight="1" spans="1:24">
      <c r="A19" s="41">
        <f t="shared" si="0"/>
        <v>11</v>
      </c>
      <c r="B19" s="42" t="s">
        <v>48</v>
      </c>
      <c r="C19" s="43"/>
      <c r="D19" s="44"/>
      <c r="E19" s="45"/>
      <c r="F19" s="46" t="s">
        <v>49</v>
      </c>
      <c r="G19" s="47">
        <f>'[2]SPEC PAGE'!F19</f>
        <v>0.5</v>
      </c>
      <c r="H19" s="85">
        <f t="shared" si="4"/>
        <v>40</v>
      </c>
      <c r="I19" s="86">
        <v>42</v>
      </c>
      <c r="J19" s="89">
        <f t="shared" si="5"/>
        <v>44.5</v>
      </c>
      <c r="K19" s="89">
        <f t="shared" si="6"/>
        <v>47</v>
      </c>
      <c r="L19" s="76"/>
      <c r="M19" s="77"/>
      <c r="N19" s="77"/>
      <c r="O19" s="77"/>
      <c r="P19" s="78"/>
      <c r="Q19" s="77"/>
      <c r="R19" s="77"/>
      <c r="S19" s="77"/>
      <c r="T19" s="78"/>
      <c r="U19" s="77"/>
      <c r="V19" s="77"/>
      <c r="W19" s="82"/>
      <c r="X19" s="79"/>
    </row>
    <row r="20" s="1" customFormat="1" ht="22" customHeight="1" spans="1:24">
      <c r="A20" s="41">
        <f t="shared" si="0"/>
        <v>12</v>
      </c>
      <c r="B20" s="42" t="s">
        <v>50</v>
      </c>
      <c r="C20" s="43"/>
      <c r="D20" s="44"/>
      <c r="E20" s="45"/>
      <c r="F20" s="46" t="s">
        <v>84</v>
      </c>
      <c r="G20" s="47">
        <f>'[2]SPEC PAGE'!F20</f>
        <v>0.5</v>
      </c>
      <c r="H20" s="85">
        <f t="shared" si="4"/>
        <v>44</v>
      </c>
      <c r="I20" s="86">
        <v>46</v>
      </c>
      <c r="J20" s="89">
        <f t="shared" si="5"/>
        <v>48.5</v>
      </c>
      <c r="K20" s="89">
        <f t="shared" si="6"/>
        <v>51</v>
      </c>
      <c r="L20" s="76"/>
      <c r="M20" s="77"/>
      <c r="N20" s="77"/>
      <c r="O20" s="77"/>
      <c r="P20" s="78"/>
      <c r="Q20" s="77"/>
      <c r="R20" s="77"/>
      <c r="S20" s="77"/>
      <c r="T20" s="78"/>
      <c r="U20" s="77"/>
      <c r="V20" s="77"/>
      <c r="W20" s="82"/>
      <c r="X20" s="79"/>
    </row>
    <row r="21" s="1" customFormat="1" ht="22" customHeight="1" spans="1:24">
      <c r="A21" s="41">
        <f t="shared" si="0"/>
        <v>13</v>
      </c>
      <c r="B21" s="42" t="s">
        <v>52</v>
      </c>
      <c r="C21" s="43"/>
      <c r="D21" s="44"/>
      <c r="E21" s="45"/>
      <c r="F21" s="46" t="s">
        <v>85</v>
      </c>
      <c r="G21" s="47">
        <f>'[2]SPEC PAGE'!F21</f>
        <v>0.5</v>
      </c>
      <c r="H21" s="85">
        <f t="shared" si="4"/>
        <v>50.25</v>
      </c>
      <c r="I21" s="86">
        <v>52.25</v>
      </c>
      <c r="J21" s="89">
        <f t="shared" si="5"/>
        <v>54.75</v>
      </c>
      <c r="K21" s="89">
        <f t="shared" si="6"/>
        <v>57.25</v>
      </c>
      <c r="L21" s="76"/>
      <c r="M21" s="77"/>
      <c r="N21" s="77"/>
      <c r="O21" s="77"/>
      <c r="P21" s="78"/>
      <c r="Q21" s="77"/>
      <c r="R21" s="77"/>
      <c r="S21" s="77"/>
      <c r="T21" s="78"/>
      <c r="U21" s="77"/>
      <c r="V21" s="77"/>
      <c r="W21" s="82"/>
      <c r="X21" s="79"/>
    </row>
    <row r="22" s="1" customFormat="1" ht="22" customHeight="1" spans="1:24">
      <c r="A22" s="41">
        <f t="shared" si="0"/>
        <v>14</v>
      </c>
      <c r="B22" s="42" t="s">
        <v>54</v>
      </c>
      <c r="C22" s="43"/>
      <c r="D22" s="44"/>
      <c r="E22" s="45"/>
      <c r="F22" s="49" t="s">
        <v>86</v>
      </c>
      <c r="G22" s="47">
        <f>'[2]SPEC PAGE'!F22</f>
        <v>0.5</v>
      </c>
      <c r="H22" s="85">
        <f t="shared" si="4"/>
        <v>54.375</v>
      </c>
      <c r="I22" s="86">
        <v>56.375</v>
      </c>
      <c r="J22" s="89">
        <f t="shared" si="5"/>
        <v>58.875</v>
      </c>
      <c r="K22" s="89">
        <f t="shared" si="6"/>
        <v>61.375</v>
      </c>
      <c r="L22" s="76"/>
      <c r="M22" s="77"/>
      <c r="N22" s="78"/>
      <c r="O22" s="77"/>
      <c r="P22" s="78"/>
      <c r="Q22" s="77"/>
      <c r="R22" s="78"/>
      <c r="S22" s="77"/>
      <c r="T22" s="78"/>
      <c r="U22" s="77"/>
      <c r="V22" s="77"/>
      <c r="W22" s="82"/>
      <c r="X22" s="79"/>
    </row>
    <row r="23" s="1" customFormat="1" ht="22" customHeight="1" spans="1:24">
      <c r="A23" s="41">
        <f t="shared" si="0"/>
        <v>15</v>
      </c>
      <c r="B23" s="42" t="s">
        <v>56</v>
      </c>
      <c r="C23" s="43"/>
      <c r="D23" s="44"/>
      <c r="E23" s="45"/>
      <c r="F23" s="50" t="s">
        <v>57</v>
      </c>
      <c r="G23" s="47">
        <f>'[2]SPEC PAGE'!F23</f>
        <v>0.5</v>
      </c>
      <c r="H23" s="85">
        <f t="shared" si="4"/>
        <v>87.5</v>
      </c>
      <c r="I23" s="86">
        <v>89.5</v>
      </c>
      <c r="J23" s="89">
        <f t="shared" si="5"/>
        <v>92</v>
      </c>
      <c r="K23" s="89">
        <f t="shared" si="6"/>
        <v>94.5</v>
      </c>
      <c r="L23" s="76"/>
      <c r="M23" s="77"/>
      <c r="N23" s="77"/>
      <c r="O23" s="77"/>
      <c r="P23" s="78"/>
      <c r="Q23" s="77"/>
      <c r="R23" s="77"/>
      <c r="S23" s="77"/>
      <c r="T23" s="78"/>
      <c r="U23" s="77"/>
      <c r="V23" s="77"/>
      <c r="W23" s="82"/>
      <c r="X23" s="79"/>
    </row>
    <row r="24" s="1" customFormat="1" ht="22" customHeight="1" spans="1:24">
      <c r="A24" s="41">
        <f t="shared" si="0"/>
        <v>16</v>
      </c>
      <c r="B24" s="42" t="s">
        <v>87</v>
      </c>
      <c r="C24" s="43"/>
      <c r="D24" s="44"/>
      <c r="E24" s="45"/>
      <c r="F24" s="46" t="s">
        <v>59</v>
      </c>
      <c r="G24" s="47">
        <f>'[2]SPEC PAGE'!F24</f>
        <v>0.5</v>
      </c>
      <c r="H24" s="85">
        <f t="shared" si="4"/>
        <v>86.5</v>
      </c>
      <c r="I24" s="86">
        <v>88.5</v>
      </c>
      <c r="J24" s="89">
        <f t="shared" si="5"/>
        <v>91</v>
      </c>
      <c r="K24" s="89">
        <f t="shared" si="6"/>
        <v>93.5</v>
      </c>
      <c r="L24" s="76"/>
      <c r="M24" s="77"/>
      <c r="N24" s="77"/>
      <c r="O24" s="77"/>
      <c r="P24" s="78"/>
      <c r="Q24" s="77"/>
      <c r="R24" s="77"/>
      <c r="S24" s="77"/>
      <c r="T24" s="78"/>
      <c r="U24" s="77"/>
      <c r="V24" s="77"/>
      <c r="W24" s="82"/>
      <c r="X24" s="79"/>
    </row>
    <row r="25" s="1" customFormat="1" ht="22" customHeight="1" spans="1:24">
      <c r="A25" s="41">
        <f t="shared" si="0"/>
        <v>17</v>
      </c>
      <c r="B25" s="51" t="s">
        <v>60</v>
      </c>
      <c r="C25" s="52"/>
      <c r="D25" s="53"/>
      <c r="E25" s="54"/>
      <c r="F25" s="46" t="s">
        <v>61</v>
      </c>
      <c r="G25" s="47">
        <f>'[2]SPEC PAGE'!F25</f>
        <v>0.125</v>
      </c>
      <c r="H25" s="84">
        <f>I25-0.5</f>
        <v>10</v>
      </c>
      <c r="I25" s="86">
        <v>10.5</v>
      </c>
      <c r="J25" s="89">
        <f>I25+0.5</f>
        <v>11</v>
      </c>
      <c r="K25" s="89">
        <f>J25+0.5</f>
        <v>11.5</v>
      </c>
      <c r="L25" s="76"/>
      <c r="M25" s="77"/>
      <c r="N25" s="78"/>
      <c r="O25" s="77"/>
      <c r="P25" s="78"/>
      <c r="Q25" s="77"/>
      <c r="R25" s="78"/>
      <c r="S25" s="77"/>
      <c r="T25" s="78"/>
      <c r="U25" s="77"/>
      <c r="V25" s="77"/>
      <c r="W25" s="82"/>
      <c r="X25" s="79"/>
    </row>
    <row r="26" s="1" customFormat="1" ht="22" customHeight="1" spans="1:24">
      <c r="A26" s="41">
        <f t="shared" si="0"/>
        <v>18</v>
      </c>
      <c r="B26" s="51" t="s">
        <v>63</v>
      </c>
      <c r="C26" s="52"/>
      <c r="D26" s="53"/>
      <c r="E26" s="54"/>
      <c r="F26" s="55" t="s">
        <v>64</v>
      </c>
      <c r="G26" s="47">
        <f>'[2]SPEC PAGE'!F26</f>
        <v>0.125</v>
      </c>
      <c r="H26" s="84">
        <f>I26-0.5</f>
        <v>11.875</v>
      </c>
      <c r="I26" s="86">
        <v>12.375</v>
      </c>
      <c r="J26" s="89">
        <f>I26+0.5</f>
        <v>12.875</v>
      </c>
      <c r="K26" s="89">
        <f>J26+0.5</f>
        <v>13.375</v>
      </c>
      <c r="L26" s="76"/>
      <c r="M26" s="77"/>
      <c r="N26" s="77"/>
      <c r="O26" s="77"/>
      <c r="P26" s="78"/>
      <c r="Q26" s="77"/>
      <c r="R26" s="77"/>
      <c r="S26" s="77"/>
      <c r="T26" s="78"/>
      <c r="U26" s="77"/>
      <c r="V26" s="77"/>
      <c r="W26" s="82"/>
      <c r="X26" s="79"/>
    </row>
    <row r="27" s="1" customFormat="1" ht="22" customHeight="1" spans="1:24">
      <c r="A27" s="41">
        <f t="shared" si="0"/>
        <v>19</v>
      </c>
      <c r="B27" s="51" t="s">
        <v>65</v>
      </c>
      <c r="C27" s="52"/>
      <c r="D27" s="53"/>
      <c r="E27" s="54"/>
      <c r="F27" s="55" t="s">
        <v>66</v>
      </c>
      <c r="G27" s="47">
        <f>'[2]SPEC PAGE'!F27</f>
        <v>0.25</v>
      </c>
      <c r="H27" s="83">
        <f>I27-0.125</f>
        <v>2.125</v>
      </c>
      <c r="I27" s="86">
        <v>2.25</v>
      </c>
      <c r="J27" s="85">
        <f>I27+0.125</f>
        <v>2.375</v>
      </c>
      <c r="K27" s="85">
        <f>J27+0.125</f>
        <v>2.5</v>
      </c>
      <c r="L27" s="76"/>
      <c r="M27" s="77"/>
      <c r="N27" s="77"/>
      <c r="O27" s="77"/>
      <c r="P27" s="78"/>
      <c r="Q27" s="77"/>
      <c r="R27" s="77"/>
      <c r="S27" s="77"/>
      <c r="T27" s="78"/>
      <c r="U27" s="77"/>
      <c r="V27" s="77"/>
      <c r="W27" s="82"/>
      <c r="X27" s="79"/>
    </row>
    <row r="28" s="1" customFormat="1" ht="22" customHeight="1" spans="1:24">
      <c r="A28" s="41">
        <f t="shared" si="0"/>
        <v>20</v>
      </c>
      <c r="B28" s="51" t="s">
        <v>67</v>
      </c>
      <c r="C28" s="52"/>
      <c r="D28" s="53"/>
      <c r="E28" s="54"/>
      <c r="F28" s="55" t="s">
        <v>68</v>
      </c>
      <c r="G28" s="47">
        <f>'[2]SPEC PAGE'!F28</f>
        <v>0.25</v>
      </c>
      <c r="H28" s="84">
        <f>I28</f>
        <v>28</v>
      </c>
      <c r="I28" s="86">
        <v>28</v>
      </c>
      <c r="J28" s="87">
        <f>I28</f>
        <v>28</v>
      </c>
      <c r="K28" s="87">
        <f>J28</f>
        <v>28</v>
      </c>
      <c r="L28" s="76"/>
      <c r="M28" s="77"/>
      <c r="N28" s="77"/>
      <c r="O28" s="77"/>
      <c r="P28" s="78"/>
      <c r="Q28" s="77"/>
      <c r="R28" s="77"/>
      <c r="S28" s="77"/>
      <c r="T28" s="78"/>
      <c r="U28" s="77"/>
      <c r="V28" s="77"/>
      <c r="W28" s="82"/>
      <c r="X28" s="79"/>
    </row>
    <row r="29" s="1" customFormat="1" ht="22" customHeight="1" spans="1:24">
      <c r="A29" s="41">
        <f t="shared" si="0"/>
        <v>21</v>
      </c>
      <c r="B29" s="51" t="s">
        <v>69</v>
      </c>
      <c r="C29" s="52"/>
      <c r="D29" s="53"/>
      <c r="E29" s="54"/>
      <c r="F29" s="56" t="s">
        <v>70</v>
      </c>
      <c r="G29" s="47">
        <f>'[2]SPEC PAGE'!F29</f>
        <v>0.25</v>
      </c>
      <c r="H29" s="84">
        <f>I29-0.25</f>
        <v>14</v>
      </c>
      <c r="I29" s="86">
        <v>14.25</v>
      </c>
      <c r="J29" s="87">
        <f>SUM(I29+0.25)</f>
        <v>14.5</v>
      </c>
      <c r="K29" s="87">
        <f>SUM(J29+0.25)</f>
        <v>14.75</v>
      </c>
      <c r="L29" s="76"/>
      <c r="M29" s="77"/>
      <c r="N29" s="77"/>
      <c r="O29" s="77"/>
      <c r="P29" s="78"/>
      <c r="Q29" s="77"/>
      <c r="R29" s="77"/>
      <c r="S29" s="77"/>
      <c r="T29" s="78"/>
      <c r="U29" s="77"/>
      <c r="V29" s="77"/>
      <c r="W29" s="82"/>
      <c r="X29" s="79"/>
    </row>
    <row r="30" s="1" customFormat="1" ht="22" customHeight="1" spans="1:24">
      <c r="A30" s="41">
        <f t="shared" si="0"/>
        <v>22</v>
      </c>
      <c r="B30" s="51" t="s">
        <v>71</v>
      </c>
      <c r="C30" s="52"/>
      <c r="D30" s="53"/>
      <c r="E30" s="54"/>
      <c r="F30" s="55" t="s">
        <v>72</v>
      </c>
      <c r="G30" s="47">
        <f>'[2]SPEC PAGE'!F30</f>
        <v>0.25</v>
      </c>
      <c r="H30" s="84">
        <f>I30-0.25</f>
        <v>17.125</v>
      </c>
      <c r="I30" s="86">
        <v>17.375</v>
      </c>
      <c r="J30" s="87">
        <f>SUM(I30+0.25)</f>
        <v>17.625</v>
      </c>
      <c r="K30" s="87">
        <f>SUM(J30+0.25)</f>
        <v>17.875</v>
      </c>
      <c r="L30" s="76"/>
      <c r="M30" s="77"/>
      <c r="N30" s="77"/>
      <c r="O30" s="77"/>
      <c r="P30" s="78"/>
      <c r="Q30" s="77"/>
      <c r="R30" s="77"/>
      <c r="S30" s="77"/>
      <c r="T30" s="78"/>
      <c r="U30" s="77"/>
      <c r="V30" s="77"/>
      <c r="W30" s="82"/>
      <c r="X30" s="79"/>
    </row>
    <row r="31" s="1" customFormat="1" ht="22" customHeight="1" spans="1:24">
      <c r="A31" s="41">
        <f t="shared" si="0"/>
        <v>23</v>
      </c>
      <c r="B31" s="51" t="s">
        <v>73</v>
      </c>
      <c r="C31" s="52"/>
      <c r="D31" s="53"/>
      <c r="E31" s="54"/>
      <c r="F31" s="55" t="s">
        <v>74</v>
      </c>
      <c r="G31" s="47">
        <f>'[2]SPEC PAGE'!F31</f>
        <v>0.125</v>
      </c>
      <c r="H31" s="84">
        <f>I31</f>
        <v>0.5</v>
      </c>
      <c r="I31" s="86">
        <v>0.5</v>
      </c>
      <c r="J31" s="87">
        <f>I31</f>
        <v>0.5</v>
      </c>
      <c r="K31" s="87">
        <f>J31</f>
        <v>0.5</v>
      </c>
      <c r="L31" s="76"/>
      <c r="M31" s="77"/>
      <c r="N31" s="77"/>
      <c r="O31" s="77"/>
      <c r="P31" s="78"/>
      <c r="Q31" s="77"/>
      <c r="R31" s="77"/>
      <c r="S31" s="77"/>
      <c r="T31" s="78"/>
      <c r="U31" s="77"/>
      <c r="V31" s="77"/>
      <c r="W31" s="82"/>
      <c r="X31" s="79"/>
    </row>
    <row r="32" s="1" customFormat="1" customHeight="1" spans="13:24"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s="1" customFormat="1" customHeight="1" spans="13:24"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s="1" customFormat="1" customHeight="1" spans="13:24"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s="1" customFormat="1" customHeight="1" spans="13:24"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</row>
    <row r="36" s="1" customFormat="1" customHeight="1" spans="13:24"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s="1" customFormat="1" customHeight="1" spans="13:24"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s="1" customFormat="1" customHeight="1" spans="13:24"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s="1" customFormat="1" customHeight="1" spans="13:24"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</row>
    <row r="40" s="1" customFormat="1" customHeight="1" spans="13:24"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</row>
    <row r="41" s="1" customFormat="1" customHeight="1" spans="13:24"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</row>
    <row r="42" s="1" customFormat="1" customHeight="1" spans="13:24"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</row>
    <row r="43" s="1" customFormat="1" customHeight="1" spans="13:24"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</row>
  </sheetData>
  <mergeCells count="27">
    <mergeCell ref="A1:D1"/>
    <mergeCell ref="G1:H1"/>
    <mergeCell ref="I1:J1"/>
    <mergeCell ref="K1:L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L5"/>
    <mergeCell ref="A6:B6"/>
    <mergeCell ref="E6:G6"/>
    <mergeCell ref="H6:J6"/>
    <mergeCell ref="K6:L6"/>
    <mergeCell ref="G7:G8"/>
    <mergeCell ref="H7:H8"/>
    <mergeCell ref="I7:I8"/>
    <mergeCell ref="J7:J8"/>
    <mergeCell ref="K7:K8"/>
    <mergeCell ref="L7:L8"/>
    <mergeCell ref="H2:J4"/>
    <mergeCell ref="K2:L4"/>
    <mergeCell ref="B7:E8"/>
  </mergeCells>
  <conditionalFormatting sqref="H9">
    <cfRule type="notContainsBlanks" dxfId="0" priority="4">
      <formula>LEN(TRIM(H9))&gt;0</formula>
    </cfRule>
  </conditionalFormatting>
  <conditionalFormatting sqref="H16">
    <cfRule type="notContainsBlanks" dxfId="0" priority="3">
      <formula>LEN(TRIM(H16))&gt;0</formula>
    </cfRule>
  </conditionalFormatting>
  <conditionalFormatting sqref="H17">
    <cfRule type="notContainsBlanks" dxfId="0" priority="2">
      <formula>LEN(TRIM(H17))&gt;0</formula>
    </cfRule>
  </conditionalFormatting>
  <conditionalFormatting sqref="H27">
    <cfRule type="notContainsBlanks" dxfId="0" priority="1">
      <formula>LEN(TRIM(H27))&gt;0</formula>
    </cfRule>
  </conditionalFormatting>
  <conditionalFormatting sqref="M9:M31">
    <cfRule type="notContainsBlanks" dxfId="0" priority="7">
      <formula>LEN(TRIM(M9))&gt;0</formula>
    </cfRule>
  </conditionalFormatting>
  <conditionalFormatting sqref="Q9:Q31">
    <cfRule type="notContainsBlanks" dxfId="0" priority="6">
      <formula>LEN(TRIM(Q9))&gt;0</formula>
    </cfRule>
  </conditionalFormatting>
  <conditionalFormatting sqref="U9:U31">
    <cfRule type="notContainsBlanks" dxfId="0" priority="5">
      <formula>LEN(TRIM(U9))&gt;0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L4">
      <formula1>"MAINLINE,LONG LEAD"</formula1>
    </dataValidation>
  </dataValidations>
  <pageMargins left="0.7" right="0.7" top="0.75" bottom="0.75" header="0.3" footer="0.3"/>
  <pageSetup paperSize="9" scale="70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3"/>
  <sheetViews>
    <sheetView tabSelected="1" view="pageBreakPreview" zoomScale="55" zoomScaleNormal="70" workbookViewId="0">
      <selection activeCell="C21" sqref="C21"/>
    </sheetView>
  </sheetViews>
  <sheetFormatPr defaultColWidth="12.6637168141593" defaultRowHeight="15.75" customHeight="1"/>
  <cols>
    <col min="1" max="1" width="4.16814159292035" style="1" customWidth="1"/>
    <col min="2" max="2" width="16.3362831858407" style="1" customWidth="1"/>
    <col min="3" max="3" width="25.1681415929204" style="1" customWidth="1"/>
    <col min="4" max="4" width="20.3362831858407" style="1" customWidth="1"/>
    <col min="5" max="5" width="19.1681415929204" style="1" customWidth="1"/>
    <col min="6" max="6" width="40.3008849557522" style="1" customWidth="1"/>
    <col min="7" max="7" width="6.33628318584071" style="1" customWidth="1"/>
    <col min="8" max="11" width="12.5486725663717" style="1" customWidth="1"/>
    <col min="12" max="12" width="9.50442477876106" style="1" customWidth="1"/>
    <col min="13" max="13" width="5.66371681415929" style="1" customWidth="1"/>
    <col min="14" max="16" width="8.66371681415929" style="1" customWidth="1"/>
    <col min="17" max="17" width="5.50442477876106" style="1" customWidth="1"/>
    <col min="18" max="18" width="8.66371681415929" style="1" customWidth="1"/>
    <col min="19" max="20" width="8.50442477876106" style="1" customWidth="1"/>
    <col min="21" max="21" width="6.66371681415929" style="1" customWidth="1"/>
    <col min="22" max="22" width="10.1681415929204" style="1" customWidth="1"/>
    <col min="23" max="23" width="28.6637168141593" style="1" customWidth="1"/>
    <col min="24" max="16384" width="12.6637168141593" style="1"/>
  </cols>
  <sheetData>
    <row r="1" s="1" customFormat="1" ht="30" customHeight="1" spans="1:24">
      <c r="A1" s="2" t="s">
        <v>0</v>
      </c>
      <c r="B1" s="3"/>
      <c r="C1" s="3"/>
      <c r="D1" s="4"/>
      <c r="E1" s="5" t="s">
        <v>1</v>
      </c>
      <c r="F1" s="6"/>
      <c r="G1" s="7" t="str">
        <f>'[2]Style Summary Cover Page'!E1</f>
        <v>BG7254</v>
      </c>
      <c r="H1" s="8"/>
      <c r="I1" s="57" t="s">
        <v>2</v>
      </c>
      <c r="J1" s="6"/>
      <c r="K1" s="58" t="s">
        <v>75</v>
      </c>
      <c r="L1" s="58"/>
      <c r="M1" s="59"/>
      <c r="N1" s="59"/>
      <c r="O1" s="59"/>
      <c r="P1" s="59"/>
      <c r="Q1" s="59"/>
      <c r="R1" s="59"/>
      <c r="S1" s="59"/>
      <c r="T1" s="59"/>
      <c r="U1" s="59"/>
      <c r="V1" s="59"/>
      <c r="W1" s="80"/>
      <c r="X1" s="79"/>
    </row>
    <row r="2" s="1" customFormat="1" customHeight="1" spans="1:24">
      <c r="A2" s="9" t="s">
        <v>3</v>
      </c>
      <c r="B2" s="10"/>
      <c r="C2" s="11" t="str">
        <f>'[2]Style Summary Cover Page'!B2</f>
        <v>BONNIE DRESS</v>
      </c>
      <c r="D2" s="12" t="s">
        <v>4</v>
      </c>
      <c r="E2" s="13" t="str">
        <f>'[2]Style Summary Cover Page'!D2</f>
        <v>SARAH PUNTER</v>
      </c>
      <c r="F2" s="13"/>
      <c r="G2" s="14"/>
      <c r="H2" s="15" t="s">
        <v>5</v>
      </c>
      <c r="I2" s="15"/>
      <c r="J2" s="15"/>
      <c r="K2" s="60" t="str">
        <f>'[2]Style Summary Cover Page'!I2</f>
        <v>NEW ORIGINAL SAMPLE </v>
      </c>
      <c r="L2" s="60"/>
      <c r="M2" s="61"/>
      <c r="N2" s="61"/>
      <c r="O2" s="61"/>
      <c r="P2" s="61"/>
      <c r="Q2" s="61"/>
      <c r="R2" s="61"/>
      <c r="S2" s="61"/>
      <c r="T2" s="61"/>
      <c r="U2" s="61"/>
      <c r="V2" s="61"/>
      <c r="W2" s="80"/>
      <c r="X2" s="79"/>
    </row>
    <row r="3" s="1" customFormat="1" customHeight="1" spans="1:24">
      <c r="A3" s="16" t="s">
        <v>6</v>
      </c>
      <c r="B3" s="17"/>
      <c r="C3" s="18">
        <f>'[2]Style Summary Cover Page'!B3</f>
        <v>45495</v>
      </c>
      <c r="D3" s="19" t="s">
        <v>7</v>
      </c>
      <c r="E3" s="20" t="str">
        <f>'[2]Style Summary Cover Page'!D3</f>
        <v>DIANE C</v>
      </c>
      <c r="F3" s="20"/>
      <c r="G3" s="21"/>
      <c r="H3" s="22"/>
      <c r="I3" s="22"/>
      <c r="J3" s="22"/>
      <c r="K3" s="60"/>
      <c r="L3" s="60"/>
      <c r="M3" s="61"/>
      <c r="N3" s="61"/>
      <c r="O3" s="61"/>
      <c r="P3" s="61"/>
      <c r="Q3" s="61"/>
      <c r="R3" s="61"/>
      <c r="S3" s="61"/>
      <c r="T3" s="61"/>
      <c r="U3" s="61"/>
      <c r="V3" s="61"/>
      <c r="W3" s="80"/>
      <c r="X3" s="79"/>
    </row>
    <row r="4" s="1" customFormat="1" customHeight="1" spans="1:24">
      <c r="A4" s="16" t="s">
        <v>8</v>
      </c>
      <c r="B4" s="17"/>
      <c r="C4" s="18" t="str">
        <f>'[2]Style Summary Cover Page'!B4</f>
        <v>SUMMER 25</v>
      </c>
      <c r="D4" s="19" t="s">
        <v>9</v>
      </c>
      <c r="E4" s="20" t="str">
        <f>'[2]Style Summary Cover Page'!D4</f>
        <v>SEAN</v>
      </c>
      <c r="F4" s="20"/>
      <c r="G4" s="23"/>
      <c r="H4" s="22"/>
      <c r="I4" s="22"/>
      <c r="J4" s="22"/>
      <c r="K4" s="60"/>
      <c r="L4" s="60"/>
      <c r="M4" s="61"/>
      <c r="N4" s="61"/>
      <c r="O4" s="61"/>
      <c r="P4" s="61"/>
      <c r="Q4" s="61"/>
      <c r="R4" s="61"/>
      <c r="S4" s="61"/>
      <c r="T4" s="61"/>
      <c r="U4" s="61"/>
      <c r="V4" s="61"/>
      <c r="W4" s="80"/>
      <c r="X4" s="79"/>
    </row>
    <row r="5" s="1" customFormat="1" customHeight="1" spans="1:24">
      <c r="A5" s="16" t="s">
        <v>10</v>
      </c>
      <c r="B5" s="17"/>
      <c r="C5" s="18" t="str">
        <f>'[2]Style Summary Cover Page'!B5</f>
        <v>0X-3X</v>
      </c>
      <c r="D5" s="19" t="s">
        <v>11</v>
      </c>
      <c r="E5" s="20" t="str">
        <f>'[2]Style Summary Cover Page'!D5</f>
        <v>ANY AVAILABLE</v>
      </c>
      <c r="F5" s="20"/>
      <c r="G5" s="23"/>
      <c r="H5" s="24" t="s">
        <v>12</v>
      </c>
      <c r="I5" s="62"/>
      <c r="J5" s="63"/>
      <c r="K5" s="64" t="str">
        <f>'[2]Style Summary Cover Page'!I5</f>
        <v>YES</v>
      </c>
      <c r="L5" s="64"/>
      <c r="M5" s="61"/>
      <c r="N5" s="61"/>
      <c r="O5" s="61"/>
      <c r="P5" s="61"/>
      <c r="Q5" s="61"/>
      <c r="R5" s="61"/>
      <c r="S5" s="61"/>
      <c r="T5" s="61"/>
      <c r="U5" s="61"/>
      <c r="V5" s="61"/>
      <c r="W5" s="80"/>
      <c r="X5" s="79"/>
    </row>
    <row r="6" s="1" customFormat="1" customHeight="1" spans="1:24">
      <c r="A6" s="25" t="s">
        <v>13</v>
      </c>
      <c r="B6" s="26"/>
      <c r="C6" s="27" t="str">
        <f>'[2]Style Summary Cover Page'!B6</f>
        <v>1X</v>
      </c>
      <c r="D6" s="28" t="s">
        <v>14</v>
      </c>
      <c r="E6" s="29" t="str">
        <f>'[2]Style Summary Cover Page'!D6</f>
        <v>MATTE SATIN</v>
      </c>
      <c r="F6" s="29"/>
      <c r="G6" s="30"/>
      <c r="H6" s="31" t="s">
        <v>15</v>
      </c>
      <c r="I6" s="65"/>
      <c r="J6" s="66"/>
      <c r="K6" s="67">
        <f>'[2]Style Summary Cover Page'!I6</f>
        <v>0</v>
      </c>
      <c r="L6" s="67"/>
      <c r="M6" s="61"/>
      <c r="N6" s="61"/>
      <c r="O6" s="61"/>
      <c r="P6" s="61"/>
      <c r="Q6" s="61"/>
      <c r="R6" s="61"/>
      <c r="S6" s="61"/>
      <c r="T6" s="61"/>
      <c r="U6" s="61"/>
      <c r="V6" s="81"/>
      <c r="W6" s="80"/>
      <c r="X6" s="79"/>
    </row>
    <row r="7" s="1" customFormat="1" customHeight="1" spans="1:24">
      <c r="A7" s="32"/>
      <c r="B7" s="33" t="s">
        <v>16</v>
      </c>
      <c r="C7" s="34"/>
      <c r="D7" s="34"/>
      <c r="E7" s="34"/>
      <c r="F7" s="34"/>
      <c r="G7" s="35" t="s">
        <v>17</v>
      </c>
      <c r="H7" s="36" t="s">
        <v>76</v>
      </c>
      <c r="I7" s="68" t="s">
        <v>77</v>
      </c>
      <c r="J7" s="69" t="s">
        <v>78</v>
      </c>
      <c r="K7" s="69" t="s">
        <v>79</v>
      </c>
      <c r="L7" s="35" t="s">
        <v>25</v>
      </c>
      <c r="M7" s="70"/>
      <c r="N7" s="70"/>
      <c r="O7" s="71"/>
      <c r="P7" s="70"/>
      <c r="Q7" s="70"/>
      <c r="R7" s="70"/>
      <c r="S7" s="71"/>
      <c r="T7" s="70"/>
      <c r="U7" s="70"/>
      <c r="V7" s="71"/>
      <c r="W7" s="75"/>
      <c r="X7" s="79"/>
    </row>
    <row r="8" s="1" customFormat="1" ht="15" customHeight="1" spans="1:24">
      <c r="A8" s="37"/>
      <c r="B8" s="38"/>
      <c r="C8" s="38"/>
      <c r="D8" s="38"/>
      <c r="E8" s="38"/>
      <c r="F8" s="38"/>
      <c r="G8" s="39"/>
      <c r="H8" s="40"/>
      <c r="I8" s="72"/>
      <c r="J8" s="73"/>
      <c r="K8" s="40"/>
      <c r="L8" s="39"/>
      <c r="M8" s="74"/>
      <c r="N8" s="75"/>
      <c r="O8" s="75"/>
      <c r="P8" s="75"/>
      <c r="Q8" s="74"/>
      <c r="R8" s="75"/>
      <c r="S8" s="75"/>
      <c r="T8" s="75"/>
      <c r="U8" s="74"/>
      <c r="V8" s="75"/>
      <c r="W8" s="75"/>
      <c r="X8" s="79"/>
    </row>
    <row r="9" s="1" customFormat="1" ht="22" customHeight="1" spans="1:24">
      <c r="A9" s="41">
        <v>1</v>
      </c>
      <c r="B9" s="42" t="s">
        <v>26</v>
      </c>
      <c r="C9" s="43"/>
      <c r="D9" s="44"/>
      <c r="E9" s="45"/>
      <c r="F9" s="46" t="s">
        <v>80</v>
      </c>
      <c r="G9" s="47">
        <f>'[2]SPEC PAGE'!F9</f>
        <v>0.25</v>
      </c>
      <c r="H9" s="48">
        <f>'1X-3X'!H9*2.54</f>
        <v>154.305</v>
      </c>
      <c r="I9" s="48">
        <f>'1X-3X'!I9*2.54</f>
        <v>155.575</v>
      </c>
      <c r="J9" s="48">
        <f>'1X-3X'!J9*2.54</f>
        <v>156.845</v>
      </c>
      <c r="K9" s="48">
        <f>'1X-3X'!K9*2.54</f>
        <v>158.115</v>
      </c>
      <c r="L9" s="76"/>
      <c r="M9" s="77"/>
      <c r="N9" s="77"/>
      <c r="O9" s="77"/>
      <c r="P9" s="78"/>
      <c r="Q9" s="77"/>
      <c r="R9" s="77"/>
      <c r="S9" s="77"/>
      <c r="T9" s="78"/>
      <c r="U9" s="77"/>
      <c r="V9" s="77"/>
      <c r="W9" s="82"/>
      <c r="X9" s="79"/>
    </row>
    <row r="10" s="1" customFormat="1" ht="22" customHeight="1" spans="1:24">
      <c r="A10" s="41">
        <f t="shared" ref="A10:A31" si="0">A9+1</f>
        <v>2</v>
      </c>
      <c r="B10" s="42" t="s">
        <v>29</v>
      </c>
      <c r="C10" s="43"/>
      <c r="D10" s="44"/>
      <c r="E10" s="45"/>
      <c r="F10" s="46" t="s">
        <v>30</v>
      </c>
      <c r="G10" s="47">
        <f>'[2]SPEC PAGE'!F10</f>
        <v>0.125</v>
      </c>
      <c r="H10" s="48">
        <f>'1X-3X'!H10*2.54</f>
        <v>35.56</v>
      </c>
      <c r="I10" s="48">
        <f>'1X-3X'!I10*2.54</f>
        <v>36.195</v>
      </c>
      <c r="J10" s="48">
        <f>'1X-3X'!J10*2.54</f>
        <v>36.83</v>
      </c>
      <c r="K10" s="48">
        <f>'1X-3X'!K10*2.54</f>
        <v>37.465</v>
      </c>
      <c r="L10" s="76"/>
      <c r="M10" s="77"/>
      <c r="N10" s="77"/>
      <c r="O10" s="77"/>
      <c r="P10" s="78"/>
      <c r="Q10" s="77"/>
      <c r="R10" s="77"/>
      <c r="S10" s="77"/>
      <c r="T10" s="78"/>
      <c r="U10" s="77"/>
      <c r="V10" s="77"/>
      <c r="W10" s="82"/>
      <c r="X10" s="79"/>
    </row>
    <row r="11" s="1" customFormat="1" ht="22" customHeight="1" spans="1:24">
      <c r="A11" s="41">
        <f t="shared" si="0"/>
        <v>3</v>
      </c>
      <c r="B11" s="42" t="s">
        <v>31</v>
      </c>
      <c r="C11" s="43"/>
      <c r="D11" s="44"/>
      <c r="E11" s="45"/>
      <c r="F11" s="46" t="s">
        <v>32</v>
      </c>
      <c r="G11" s="47">
        <f>'[2]SPEC PAGE'!F11</f>
        <v>0.25</v>
      </c>
      <c r="H11" s="48">
        <f>'1X-3X'!H11*2.54</f>
        <v>118.4275</v>
      </c>
      <c r="I11" s="48">
        <f>'1X-3X'!I11*2.54</f>
        <v>119.0625</v>
      </c>
      <c r="J11" s="48">
        <f>'1X-3X'!J11*2.54</f>
        <v>119.6975</v>
      </c>
      <c r="K11" s="48">
        <f>'1X-3X'!K11*2.54</f>
        <v>120.3325</v>
      </c>
      <c r="L11" s="76"/>
      <c r="M11" s="77"/>
      <c r="N11" s="77"/>
      <c r="O11" s="77"/>
      <c r="P11" s="78"/>
      <c r="Q11" s="77"/>
      <c r="R11" s="77"/>
      <c r="S11" s="77"/>
      <c r="T11" s="78"/>
      <c r="U11" s="77"/>
      <c r="V11" s="77"/>
      <c r="W11" s="82"/>
      <c r="X11" s="79"/>
    </row>
    <row r="12" s="1" customFormat="1" ht="22" customHeight="1" spans="1:24">
      <c r="A12" s="41">
        <f t="shared" si="0"/>
        <v>4</v>
      </c>
      <c r="B12" s="42" t="s">
        <v>33</v>
      </c>
      <c r="C12" s="43"/>
      <c r="D12" s="44"/>
      <c r="E12" s="45"/>
      <c r="F12" s="46" t="s">
        <v>34</v>
      </c>
      <c r="G12" s="47">
        <f>'[2]SPEC PAGE'!F12</f>
        <v>0.125</v>
      </c>
      <c r="H12" s="48">
        <f>'1X-3X'!H12*2.54</f>
        <v>19.3675</v>
      </c>
      <c r="I12" s="48">
        <f>'1X-3X'!I12*2.54</f>
        <v>20.0025</v>
      </c>
      <c r="J12" s="48">
        <f>'1X-3X'!J12*2.54</f>
        <v>20.6375</v>
      </c>
      <c r="K12" s="48">
        <f>'1X-3X'!K12*2.54</f>
        <v>21.2725</v>
      </c>
      <c r="L12" s="76"/>
      <c r="M12" s="77"/>
      <c r="N12" s="77"/>
      <c r="O12" s="77"/>
      <c r="P12" s="78"/>
      <c r="Q12" s="77"/>
      <c r="R12" s="77"/>
      <c r="S12" s="77"/>
      <c r="T12" s="78"/>
      <c r="U12" s="77"/>
      <c r="V12" s="77"/>
      <c r="W12" s="82"/>
      <c r="X12" s="79"/>
    </row>
    <row r="13" s="1" customFormat="1" ht="22" customHeight="1" spans="1:24">
      <c r="A13" s="41">
        <f t="shared" si="0"/>
        <v>5</v>
      </c>
      <c r="B13" s="42" t="s">
        <v>36</v>
      </c>
      <c r="C13" s="43"/>
      <c r="D13" s="44"/>
      <c r="E13" s="45"/>
      <c r="F13" s="46" t="s">
        <v>37</v>
      </c>
      <c r="G13" s="47">
        <f>'[2]SPEC PAGE'!F13</f>
        <v>0.25</v>
      </c>
      <c r="H13" s="48">
        <f>'1X-3X'!H13*2.54</f>
        <v>107.6325</v>
      </c>
      <c r="I13" s="48">
        <f>'1X-3X'!I13*2.54</f>
        <v>107.95</v>
      </c>
      <c r="J13" s="48">
        <f>'1X-3X'!J13*2.54</f>
        <v>108.2675</v>
      </c>
      <c r="K13" s="48">
        <f>'1X-3X'!K13*2.54</f>
        <v>108.585</v>
      </c>
      <c r="L13" s="76"/>
      <c r="M13" s="77"/>
      <c r="N13" s="77"/>
      <c r="O13" s="77"/>
      <c r="P13" s="78"/>
      <c r="Q13" s="77"/>
      <c r="R13" s="77"/>
      <c r="S13" s="77"/>
      <c r="T13" s="78"/>
      <c r="U13" s="77"/>
      <c r="V13" s="77"/>
      <c r="W13" s="82"/>
      <c r="X13" s="79"/>
    </row>
    <row r="14" s="1" customFormat="1" ht="22" customHeight="1" spans="1:24">
      <c r="A14" s="41">
        <f t="shared" si="0"/>
        <v>6</v>
      </c>
      <c r="B14" s="42" t="s">
        <v>38</v>
      </c>
      <c r="C14" s="43"/>
      <c r="D14" s="44"/>
      <c r="E14" s="45"/>
      <c r="F14" s="46" t="s">
        <v>39</v>
      </c>
      <c r="G14" s="47">
        <f>'[2]SPEC PAGE'!F14</f>
        <v>0.125</v>
      </c>
      <c r="H14" s="48">
        <f>'1X-3X'!H14*2.54</f>
        <v>47.3075</v>
      </c>
      <c r="I14" s="48">
        <f>'1X-3X'!I14*2.54</f>
        <v>47.9425</v>
      </c>
      <c r="J14" s="48">
        <f>'1X-3X'!J14*2.54</f>
        <v>48.5775</v>
      </c>
      <c r="K14" s="48">
        <f>'1X-3X'!K14*2.54</f>
        <v>49.2125</v>
      </c>
      <c r="L14" s="76"/>
      <c r="M14" s="77"/>
      <c r="N14" s="77"/>
      <c r="O14" s="77"/>
      <c r="P14" s="78"/>
      <c r="Q14" s="77"/>
      <c r="R14" s="77"/>
      <c r="S14" s="77"/>
      <c r="T14" s="78"/>
      <c r="U14" s="77"/>
      <c r="V14" s="77"/>
      <c r="W14" s="82"/>
      <c r="X14" s="79"/>
    </row>
    <row r="15" s="1" customFormat="1" ht="22" customHeight="1" spans="1:24">
      <c r="A15" s="41">
        <f t="shared" si="0"/>
        <v>7</v>
      </c>
      <c r="B15" s="42" t="s">
        <v>40</v>
      </c>
      <c r="C15" s="43"/>
      <c r="D15" s="44"/>
      <c r="E15" s="45"/>
      <c r="F15" s="46" t="s">
        <v>41</v>
      </c>
      <c r="G15" s="47">
        <f>'[2]SPEC PAGE'!F15</f>
        <v>0.25</v>
      </c>
      <c r="H15" s="48">
        <f>'1X-3X'!H15*2.54</f>
        <v>104.14</v>
      </c>
      <c r="I15" s="48">
        <f>'1X-3X'!I15*2.54</f>
        <v>104.775</v>
      </c>
      <c r="J15" s="48">
        <f>'1X-3X'!J15*2.54</f>
        <v>105.41</v>
      </c>
      <c r="K15" s="48">
        <f>'1X-3X'!K15*2.54</f>
        <v>106.045</v>
      </c>
      <c r="L15" s="76"/>
      <c r="M15" s="77"/>
      <c r="N15" s="77"/>
      <c r="O15" s="77"/>
      <c r="P15" s="78"/>
      <c r="Q15" s="77"/>
      <c r="R15" s="77"/>
      <c r="S15" s="77"/>
      <c r="T15" s="78"/>
      <c r="U15" s="77"/>
      <c r="V15" s="77"/>
      <c r="W15" s="82"/>
      <c r="X15" s="79"/>
    </row>
    <row r="16" s="1" customFormat="1" ht="22" customHeight="1" spans="1:24">
      <c r="A16" s="41">
        <f t="shared" si="0"/>
        <v>8</v>
      </c>
      <c r="B16" s="42" t="s">
        <v>42</v>
      </c>
      <c r="C16" s="43"/>
      <c r="D16" s="44"/>
      <c r="E16" s="45"/>
      <c r="F16" s="46" t="s">
        <v>81</v>
      </c>
      <c r="G16" s="47">
        <f>'[2]SPEC PAGE'!F16</f>
        <v>0.25</v>
      </c>
      <c r="H16" s="48">
        <f>'1X-3X'!H16*2.54</f>
        <v>66.675</v>
      </c>
      <c r="I16" s="48">
        <f>'1X-3X'!I16*2.54</f>
        <v>69.215</v>
      </c>
      <c r="J16" s="48">
        <f>'1X-3X'!J16*2.54</f>
        <v>72.39</v>
      </c>
      <c r="K16" s="48">
        <f>'1X-3X'!K16*2.54</f>
        <v>75.565</v>
      </c>
      <c r="L16" s="76"/>
      <c r="M16" s="77"/>
      <c r="N16" s="77"/>
      <c r="O16" s="77"/>
      <c r="P16" s="78"/>
      <c r="Q16" s="77"/>
      <c r="R16" s="77"/>
      <c r="S16" s="77"/>
      <c r="T16" s="78"/>
      <c r="U16" s="77"/>
      <c r="V16" s="77"/>
      <c r="W16" s="82"/>
      <c r="X16" s="79"/>
    </row>
    <row r="17" s="1" customFormat="1" ht="22" customHeight="1" spans="1:24">
      <c r="A17" s="41">
        <f t="shared" si="0"/>
        <v>9</v>
      </c>
      <c r="B17" s="42" t="s">
        <v>44</v>
      </c>
      <c r="C17" s="43"/>
      <c r="D17" s="44"/>
      <c r="E17" s="45"/>
      <c r="F17" s="46" t="s">
        <v>82</v>
      </c>
      <c r="G17" s="47">
        <f>'[2]SPEC PAGE'!F17</f>
        <v>0.25</v>
      </c>
      <c r="H17" s="48">
        <f>'1X-3X'!H17*2.54</f>
        <v>92.075</v>
      </c>
      <c r="I17" s="48">
        <f>'1X-3X'!I17*2.54</f>
        <v>94.615</v>
      </c>
      <c r="J17" s="48">
        <f>'1X-3X'!J17*2.54</f>
        <v>97.79</v>
      </c>
      <c r="K17" s="48">
        <f>'1X-3X'!K17*2.54</f>
        <v>100.965</v>
      </c>
      <c r="L17" s="76"/>
      <c r="M17" s="77"/>
      <c r="N17" s="77"/>
      <c r="O17" s="77"/>
      <c r="P17" s="78"/>
      <c r="Q17" s="77"/>
      <c r="R17" s="77"/>
      <c r="S17" s="77"/>
      <c r="T17" s="78"/>
      <c r="U17" s="77"/>
      <c r="V17" s="77"/>
      <c r="W17" s="82"/>
      <c r="X17" s="79"/>
    </row>
    <row r="18" s="1" customFormat="1" ht="22" customHeight="1" spans="1:24">
      <c r="A18" s="41">
        <f t="shared" si="0"/>
        <v>10</v>
      </c>
      <c r="B18" s="42" t="s">
        <v>46</v>
      </c>
      <c r="C18" s="43"/>
      <c r="D18" s="44"/>
      <c r="E18" s="45"/>
      <c r="F18" s="46" t="s">
        <v>83</v>
      </c>
      <c r="G18" s="47">
        <f>'[2]SPEC PAGE'!F18</f>
        <v>0.5</v>
      </c>
      <c r="H18" s="48">
        <f>'1X-3X'!H18*2.54</f>
        <v>114.3</v>
      </c>
      <c r="I18" s="48">
        <f>'1X-3X'!I18*2.54</f>
        <v>119.38</v>
      </c>
      <c r="J18" s="48">
        <f>'1X-3X'!J18*2.54</f>
        <v>125.73</v>
      </c>
      <c r="K18" s="48">
        <f>'1X-3X'!K18*2.54</f>
        <v>132.08</v>
      </c>
      <c r="L18" s="76"/>
      <c r="M18" s="77"/>
      <c r="N18" s="77"/>
      <c r="O18" s="77"/>
      <c r="P18" s="78"/>
      <c r="Q18" s="77"/>
      <c r="R18" s="77"/>
      <c r="S18" s="77"/>
      <c r="T18" s="78"/>
      <c r="U18" s="77"/>
      <c r="V18" s="77"/>
      <c r="W18" s="82"/>
      <c r="X18" s="79"/>
    </row>
    <row r="19" s="1" customFormat="1" ht="22" customHeight="1" spans="1:24">
      <c r="A19" s="41">
        <f t="shared" si="0"/>
        <v>11</v>
      </c>
      <c r="B19" s="42" t="s">
        <v>48</v>
      </c>
      <c r="C19" s="43"/>
      <c r="D19" s="44"/>
      <c r="E19" s="45"/>
      <c r="F19" s="46" t="s">
        <v>49</v>
      </c>
      <c r="G19" s="47">
        <f>'[2]SPEC PAGE'!F19</f>
        <v>0.5</v>
      </c>
      <c r="H19" s="48">
        <f>'1X-3X'!H19*2.54</f>
        <v>101.6</v>
      </c>
      <c r="I19" s="48">
        <f>'1X-3X'!I19*2.54</f>
        <v>106.68</v>
      </c>
      <c r="J19" s="48">
        <f>'1X-3X'!J19*2.54</f>
        <v>113.03</v>
      </c>
      <c r="K19" s="48">
        <f>'1X-3X'!K19*2.54</f>
        <v>119.38</v>
      </c>
      <c r="L19" s="76"/>
      <c r="M19" s="77"/>
      <c r="N19" s="77"/>
      <c r="O19" s="77"/>
      <c r="P19" s="78"/>
      <c r="Q19" s="77"/>
      <c r="R19" s="77"/>
      <c r="S19" s="77"/>
      <c r="T19" s="78"/>
      <c r="U19" s="77"/>
      <c r="V19" s="77"/>
      <c r="W19" s="82"/>
      <c r="X19" s="79"/>
    </row>
    <row r="20" s="1" customFormat="1" ht="22" customHeight="1" spans="1:24">
      <c r="A20" s="41">
        <f t="shared" si="0"/>
        <v>12</v>
      </c>
      <c r="B20" s="42" t="s">
        <v>50</v>
      </c>
      <c r="C20" s="43"/>
      <c r="D20" s="44"/>
      <c r="E20" s="45"/>
      <c r="F20" s="46" t="s">
        <v>84</v>
      </c>
      <c r="G20" s="47">
        <f>'[2]SPEC PAGE'!F20</f>
        <v>0.5</v>
      </c>
      <c r="H20" s="48">
        <f>'1X-3X'!H20*2.54</f>
        <v>111.76</v>
      </c>
      <c r="I20" s="48">
        <f>'1X-3X'!I20*2.54</f>
        <v>116.84</v>
      </c>
      <c r="J20" s="48">
        <f>'1X-3X'!J20*2.54</f>
        <v>123.19</v>
      </c>
      <c r="K20" s="48">
        <f>'1X-3X'!K20*2.54</f>
        <v>129.54</v>
      </c>
      <c r="L20" s="76"/>
      <c r="M20" s="77"/>
      <c r="N20" s="77"/>
      <c r="O20" s="77"/>
      <c r="P20" s="78"/>
      <c r="Q20" s="77"/>
      <c r="R20" s="77"/>
      <c r="S20" s="77"/>
      <c r="T20" s="78"/>
      <c r="U20" s="77"/>
      <c r="V20" s="77"/>
      <c r="W20" s="82"/>
      <c r="X20" s="79"/>
    </row>
    <row r="21" s="1" customFormat="1" ht="22" customHeight="1" spans="1:24">
      <c r="A21" s="41">
        <f t="shared" si="0"/>
        <v>13</v>
      </c>
      <c r="B21" s="42" t="s">
        <v>52</v>
      </c>
      <c r="C21" s="43"/>
      <c r="D21" s="44"/>
      <c r="E21" s="45"/>
      <c r="F21" s="46" t="s">
        <v>85</v>
      </c>
      <c r="G21" s="47">
        <f>'[2]SPEC PAGE'!F21</f>
        <v>0.5</v>
      </c>
      <c r="H21" s="48">
        <f>'1X-3X'!H21*2.54</f>
        <v>127.635</v>
      </c>
      <c r="I21" s="48">
        <f>'1X-3X'!I21*2.54</f>
        <v>132.715</v>
      </c>
      <c r="J21" s="48">
        <f>'1X-3X'!J21*2.54</f>
        <v>139.065</v>
      </c>
      <c r="K21" s="48">
        <f>'1X-3X'!K21*2.54</f>
        <v>145.415</v>
      </c>
      <c r="L21" s="76"/>
      <c r="M21" s="77"/>
      <c r="N21" s="77"/>
      <c r="O21" s="77"/>
      <c r="P21" s="78"/>
      <c r="Q21" s="77"/>
      <c r="R21" s="77"/>
      <c r="S21" s="77"/>
      <c r="T21" s="78"/>
      <c r="U21" s="77"/>
      <c r="V21" s="77"/>
      <c r="W21" s="82"/>
      <c r="X21" s="79"/>
    </row>
    <row r="22" s="1" customFormat="1" ht="22" customHeight="1" spans="1:24">
      <c r="A22" s="41">
        <f t="shared" si="0"/>
        <v>14</v>
      </c>
      <c r="B22" s="42" t="s">
        <v>54</v>
      </c>
      <c r="C22" s="43"/>
      <c r="D22" s="44"/>
      <c r="E22" s="45"/>
      <c r="F22" s="49" t="s">
        <v>86</v>
      </c>
      <c r="G22" s="47">
        <f>'[2]SPEC PAGE'!F22</f>
        <v>0.5</v>
      </c>
      <c r="H22" s="48">
        <f>'1X-3X'!H22*2.54</f>
        <v>138.1125</v>
      </c>
      <c r="I22" s="48">
        <f>'1X-3X'!I22*2.54</f>
        <v>143.1925</v>
      </c>
      <c r="J22" s="48">
        <f>'1X-3X'!J22*2.54</f>
        <v>149.5425</v>
      </c>
      <c r="K22" s="48">
        <f>'1X-3X'!K22*2.54</f>
        <v>155.8925</v>
      </c>
      <c r="L22" s="76"/>
      <c r="M22" s="77"/>
      <c r="N22" s="78"/>
      <c r="O22" s="77"/>
      <c r="P22" s="78"/>
      <c r="Q22" s="77"/>
      <c r="R22" s="78"/>
      <c r="S22" s="77"/>
      <c r="T22" s="78"/>
      <c r="U22" s="77"/>
      <c r="V22" s="77"/>
      <c r="W22" s="82"/>
      <c r="X22" s="79"/>
    </row>
    <row r="23" s="1" customFormat="1" ht="22" customHeight="1" spans="1:24">
      <c r="A23" s="41">
        <f t="shared" si="0"/>
        <v>15</v>
      </c>
      <c r="B23" s="42" t="s">
        <v>56</v>
      </c>
      <c r="C23" s="43"/>
      <c r="D23" s="44"/>
      <c r="E23" s="45"/>
      <c r="F23" s="50" t="s">
        <v>57</v>
      </c>
      <c r="G23" s="47">
        <f>'[2]SPEC PAGE'!F23</f>
        <v>0.5</v>
      </c>
      <c r="H23" s="48">
        <f>'1X-3X'!H23*2.54</f>
        <v>222.25</v>
      </c>
      <c r="I23" s="48">
        <f>'1X-3X'!I23*2.54</f>
        <v>227.33</v>
      </c>
      <c r="J23" s="48">
        <f>'1X-3X'!J23*2.54</f>
        <v>233.68</v>
      </c>
      <c r="K23" s="48">
        <f>'1X-3X'!K23*2.54</f>
        <v>240.03</v>
      </c>
      <c r="L23" s="76"/>
      <c r="M23" s="77"/>
      <c r="N23" s="77"/>
      <c r="O23" s="77"/>
      <c r="P23" s="78"/>
      <c r="Q23" s="77"/>
      <c r="R23" s="77"/>
      <c r="S23" s="77"/>
      <c r="T23" s="78"/>
      <c r="U23" s="77"/>
      <c r="V23" s="77"/>
      <c r="W23" s="82"/>
      <c r="X23" s="79"/>
    </row>
    <row r="24" s="1" customFormat="1" ht="22" customHeight="1" spans="1:24">
      <c r="A24" s="41">
        <f t="shared" si="0"/>
        <v>16</v>
      </c>
      <c r="B24" s="42" t="s">
        <v>87</v>
      </c>
      <c r="C24" s="43"/>
      <c r="D24" s="44"/>
      <c r="E24" s="45"/>
      <c r="F24" s="46" t="s">
        <v>59</v>
      </c>
      <c r="G24" s="47">
        <f>'[2]SPEC PAGE'!F24</f>
        <v>0.5</v>
      </c>
      <c r="H24" s="48">
        <f>'1X-3X'!H24*2.54</f>
        <v>219.71</v>
      </c>
      <c r="I24" s="48">
        <f>'1X-3X'!I24*2.54</f>
        <v>224.79</v>
      </c>
      <c r="J24" s="48">
        <f>'1X-3X'!J24*2.54</f>
        <v>231.14</v>
      </c>
      <c r="K24" s="48">
        <f>'1X-3X'!K24*2.54</f>
        <v>237.49</v>
      </c>
      <c r="L24" s="76"/>
      <c r="M24" s="77"/>
      <c r="N24" s="77"/>
      <c r="O24" s="77"/>
      <c r="P24" s="78"/>
      <c r="Q24" s="77"/>
      <c r="R24" s="77"/>
      <c r="S24" s="77"/>
      <c r="T24" s="78"/>
      <c r="U24" s="77"/>
      <c r="V24" s="77"/>
      <c r="W24" s="82"/>
      <c r="X24" s="79"/>
    </row>
    <row r="25" s="1" customFormat="1" ht="22" customHeight="1" spans="1:24">
      <c r="A25" s="41">
        <f t="shared" si="0"/>
        <v>17</v>
      </c>
      <c r="B25" s="51" t="s">
        <v>60</v>
      </c>
      <c r="C25" s="52"/>
      <c r="D25" s="53"/>
      <c r="E25" s="54"/>
      <c r="F25" s="46" t="s">
        <v>61</v>
      </c>
      <c r="G25" s="47">
        <f>'[2]SPEC PAGE'!F25</f>
        <v>0.125</v>
      </c>
      <c r="H25" s="48">
        <f>'1X-3X'!H25*2.54</f>
        <v>25.4</v>
      </c>
      <c r="I25" s="48">
        <f>'1X-3X'!I25*2.54</f>
        <v>26.67</v>
      </c>
      <c r="J25" s="48">
        <f>'1X-3X'!J25*2.54</f>
        <v>27.94</v>
      </c>
      <c r="K25" s="48">
        <f>'1X-3X'!K25*2.54</f>
        <v>29.21</v>
      </c>
      <c r="L25" s="76"/>
      <c r="M25" s="77"/>
      <c r="N25" s="78"/>
      <c r="O25" s="77"/>
      <c r="P25" s="78"/>
      <c r="Q25" s="77"/>
      <c r="R25" s="78"/>
      <c r="S25" s="77"/>
      <c r="T25" s="78"/>
      <c r="U25" s="77"/>
      <c r="V25" s="77"/>
      <c r="W25" s="82"/>
      <c r="X25" s="79"/>
    </row>
    <row r="26" s="1" customFormat="1" ht="22" customHeight="1" spans="1:24">
      <c r="A26" s="41">
        <f t="shared" si="0"/>
        <v>18</v>
      </c>
      <c r="B26" s="51" t="s">
        <v>63</v>
      </c>
      <c r="C26" s="52"/>
      <c r="D26" s="53"/>
      <c r="E26" s="54"/>
      <c r="F26" s="55" t="s">
        <v>64</v>
      </c>
      <c r="G26" s="47">
        <f>'[2]SPEC PAGE'!F26</f>
        <v>0.125</v>
      </c>
      <c r="H26" s="48">
        <f>'1X-3X'!H26*2.54</f>
        <v>30.1625</v>
      </c>
      <c r="I26" s="48">
        <f>'1X-3X'!I26*2.54</f>
        <v>31.4325</v>
      </c>
      <c r="J26" s="48">
        <f>'1X-3X'!J26*2.54</f>
        <v>32.7025</v>
      </c>
      <c r="K26" s="48">
        <f>'1X-3X'!K26*2.54</f>
        <v>33.9725</v>
      </c>
      <c r="L26" s="76"/>
      <c r="M26" s="77"/>
      <c r="N26" s="77"/>
      <c r="O26" s="77"/>
      <c r="P26" s="78"/>
      <c r="Q26" s="77"/>
      <c r="R26" s="77"/>
      <c r="S26" s="77"/>
      <c r="T26" s="78"/>
      <c r="U26" s="77"/>
      <c r="V26" s="77"/>
      <c r="W26" s="82"/>
      <c r="X26" s="79"/>
    </row>
    <row r="27" s="1" customFormat="1" ht="22" customHeight="1" spans="1:24">
      <c r="A27" s="41">
        <f t="shared" si="0"/>
        <v>19</v>
      </c>
      <c r="B27" s="51" t="s">
        <v>65</v>
      </c>
      <c r="C27" s="52"/>
      <c r="D27" s="53"/>
      <c r="E27" s="54"/>
      <c r="F27" s="55" t="s">
        <v>66</v>
      </c>
      <c r="G27" s="47">
        <f>'[2]SPEC PAGE'!F27</f>
        <v>0.25</v>
      </c>
      <c r="H27" s="48">
        <f>'1X-3X'!H27*2.54</f>
        <v>5.3975</v>
      </c>
      <c r="I27" s="48">
        <f>'1X-3X'!I27*2.54</f>
        <v>5.715</v>
      </c>
      <c r="J27" s="48">
        <f>'1X-3X'!J27*2.54</f>
        <v>6.0325</v>
      </c>
      <c r="K27" s="48">
        <f>'1X-3X'!K27*2.54</f>
        <v>6.35</v>
      </c>
      <c r="L27" s="76"/>
      <c r="M27" s="77"/>
      <c r="N27" s="77"/>
      <c r="O27" s="77"/>
      <c r="P27" s="78"/>
      <c r="Q27" s="77"/>
      <c r="R27" s="77"/>
      <c r="S27" s="77"/>
      <c r="T27" s="78"/>
      <c r="U27" s="77"/>
      <c r="V27" s="77"/>
      <c r="W27" s="82"/>
      <c r="X27" s="79"/>
    </row>
    <row r="28" s="1" customFormat="1" ht="22" customHeight="1" spans="1:24">
      <c r="A28" s="41">
        <f t="shared" si="0"/>
        <v>20</v>
      </c>
      <c r="B28" s="51" t="s">
        <v>67</v>
      </c>
      <c r="C28" s="52"/>
      <c r="D28" s="53"/>
      <c r="E28" s="54"/>
      <c r="F28" s="55" t="s">
        <v>68</v>
      </c>
      <c r="G28" s="47">
        <f>'[2]SPEC PAGE'!F28</f>
        <v>0.25</v>
      </c>
      <c r="H28" s="48">
        <f>'1X-3X'!H28*2.54</f>
        <v>71.12</v>
      </c>
      <c r="I28" s="48">
        <f>'1X-3X'!I28*2.54</f>
        <v>71.12</v>
      </c>
      <c r="J28" s="48">
        <f>'1X-3X'!J28*2.54</f>
        <v>71.12</v>
      </c>
      <c r="K28" s="48">
        <f>'1X-3X'!K28*2.54</f>
        <v>71.12</v>
      </c>
      <c r="L28" s="76"/>
      <c r="M28" s="77"/>
      <c r="N28" s="77"/>
      <c r="O28" s="77"/>
      <c r="P28" s="78"/>
      <c r="Q28" s="77"/>
      <c r="R28" s="77"/>
      <c r="S28" s="77"/>
      <c r="T28" s="78"/>
      <c r="U28" s="77"/>
      <c r="V28" s="77"/>
      <c r="W28" s="82"/>
      <c r="X28" s="79"/>
    </row>
    <row r="29" s="1" customFormat="1" ht="22" customHeight="1" spans="1:24">
      <c r="A29" s="41">
        <f t="shared" si="0"/>
        <v>21</v>
      </c>
      <c r="B29" s="51" t="s">
        <v>69</v>
      </c>
      <c r="C29" s="52"/>
      <c r="D29" s="53"/>
      <c r="E29" s="54"/>
      <c r="F29" s="56" t="s">
        <v>70</v>
      </c>
      <c r="G29" s="47">
        <f>'[2]SPEC PAGE'!F29</f>
        <v>0.25</v>
      </c>
      <c r="H29" s="48">
        <f>'1X-3X'!H29*2.54</f>
        <v>35.56</v>
      </c>
      <c r="I29" s="48">
        <f>'1X-3X'!I29*2.54</f>
        <v>36.195</v>
      </c>
      <c r="J29" s="48">
        <f>'1X-3X'!J29*2.54</f>
        <v>36.83</v>
      </c>
      <c r="K29" s="48">
        <f>'1X-3X'!K29*2.54</f>
        <v>37.465</v>
      </c>
      <c r="L29" s="76"/>
      <c r="M29" s="77"/>
      <c r="N29" s="77"/>
      <c r="O29" s="77"/>
      <c r="P29" s="78"/>
      <c r="Q29" s="77"/>
      <c r="R29" s="77"/>
      <c r="S29" s="77"/>
      <c r="T29" s="78"/>
      <c r="U29" s="77"/>
      <c r="V29" s="77"/>
      <c r="W29" s="82"/>
      <c r="X29" s="79"/>
    </row>
    <row r="30" s="1" customFormat="1" ht="22" customHeight="1" spans="1:24">
      <c r="A30" s="41">
        <f t="shared" si="0"/>
        <v>22</v>
      </c>
      <c r="B30" s="51" t="s">
        <v>71</v>
      </c>
      <c r="C30" s="52"/>
      <c r="D30" s="53"/>
      <c r="E30" s="54"/>
      <c r="F30" s="55" t="s">
        <v>72</v>
      </c>
      <c r="G30" s="47">
        <f>'[2]SPEC PAGE'!F30</f>
        <v>0.25</v>
      </c>
      <c r="H30" s="48">
        <f>'1X-3X'!H30*2.54</f>
        <v>43.4975</v>
      </c>
      <c r="I30" s="48">
        <f>'1X-3X'!I30*2.54</f>
        <v>44.1325</v>
      </c>
      <c r="J30" s="48">
        <f>'1X-3X'!J30*2.54</f>
        <v>44.7675</v>
      </c>
      <c r="K30" s="48">
        <f>'1X-3X'!K30*2.54</f>
        <v>45.4025</v>
      </c>
      <c r="L30" s="76"/>
      <c r="M30" s="77"/>
      <c r="N30" s="77"/>
      <c r="O30" s="77"/>
      <c r="P30" s="78"/>
      <c r="Q30" s="77"/>
      <c r="R30" s="77"/>
      <c r="S30" s="77"/>
      <c r="T30" s="78"/>
      <c r="U30" s="77"/>
      <c r="V30" s="77"/>
      <c r="W30" s="82"/>
      <c r="X30" s="79"/>
    </row>
    <row r="31" s="1" customFormat="1" ht="22" customHeight="1" spans="1:24">
      <c r="A31" s="41">
        <f t="shared" si="0"/>
        <v>23</v>
      </c>
      <c r="B31" s="51" t="s">
        <v>73</v>
      </c>
      <c r="C31" s="52"/>
      <c r="D31" s="53"/>
      <c r="E31" s="54"/>
      <c r="F31" s="55" t="s">
        <v>74</v>
      </c>
      <c r="G31" s="47">
        <f>'[2]SPEC PAGE'!F31</f>
        <v>0.125</v>
      </c>
      <c r="H31" s="48">
        <f>'1X-3X'!H31*2.54</f>
        <v>1.27</v>
      </c>
      <c r="I31" s="48">
        <f>'1X-3X'!I31*2.54</f>
        <v>1.27</v>
      </c>
      <c r="J31" s="48">
        <f>'1X-3X'!J31*2.54</f>
        <v>1.27</v>
      </c>
      <c r="K31" s="48">
        <f>'1X-3X'!K31*2.54</f>
        <v>1.27</v>
      </c>
      <c r="L31" s="76"/>
      <c r="M31" s="77"/>
      <c r="N31" s="77"/>
      <c r="O31" s="77"/>
      <c r="P31" s="78"/>
      <c r="Q31" s="77"/>
      <c r="R31" s="77"/>
      <c r="S31" s="77"/>
      <c r="T31" s="78"/>
      <c r="U31" s="77"/>
      <c r="V31" s="77"/>
      <c r="W31" s="82"/>
      <c r="X31" s="79"/>
    </row>
    <row r="32" s="1" customFormat="1" customHeight="1" spans="13:24"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s="1" customFormat="1" customHeight="1" spans="13:24"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s="1" customFormat="1" customHeight="1" spans="13:24"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s="1" customFormat="1" customHeight="1" spans="13:24"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</row>
    <row r="36" s="1" customFormat="1" customHeight="1" spans="13:24"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s="1" customFormat="1" customHeight="1" spans="13:24"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s="1" customFormat="1" customHeight="1" spans="13:24"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</row>
    <row r="39" s="1" customFormat="1" customHeight="1" spans="13:24"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</row>
    <row r="40" s="1" customFormat="1" customHeight="1" spans="13:24"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</row>
    <row r="41" s="1" customFormat="1" customHeight="1" spans="13:24"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</row>
    <row r="42" s="1" customFormat="1" customHeight="1" spans="13:24"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</row>
    <row r="43" s="1" customFormat="1" customHeight="1" spans="13:24"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</row>
  </sheetData>
  <mergeCells count="27">
    <mergeCell ref="A1:D1"/>
    <mergeCell ref="G1:H1"/>
    <mergeCell ref="I1:J1"/>
    <mergeCell ref="K1:L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L5"/>
    <mergeCell ref="A6:B6"/>
    <mergeCell ref="E6:G6"/>
    <mergeCell ref="H6:J6"/>
    <mergeCell ref="K6:L6"/>
    <mergeCell ref="G7:G8"/>
    <mergeCell ref="H7:H8"/>
    <mergeCell ref="I7:I8"/>
    <mergeCell ref="J7:J8"/>
    <mergeCell ref="K7:K8"/>
    <mergeCell ref="L7:L8"/>
    <mergeCell ref="H2:J4"/>
    <mergeCell ref="K2:L4"/>
    <mergeCell ref="B7:E8"/>
  </mergeCells>
  <conditionalFormatting sqref="M9:M31">
    <cfRule type="notContainsBlanks" dxfId="0" priority="7">
      <formula>LEN(TRIM(M9))&gt;0</formula>
    </cfRule>
  </conditionalFormatting>
  <conditionalFormatting sqref="Q9:Q31">
    <cfRule type="notContainsBlanks" dxfId="0" priority="6">
      <formula>LEN(TRIM(Q9))&gt;0</formula>
    </cfRule>
  </conditionalFormatting>
  <conditionalFormatting sqref="U9:U31">
    <cfRule type="notContainsBlanks" dxfId="0" priority="5">
      <formula>LEN(TRIM(U9))&gt;0</formula>
    </cfRule>
  </conditionalFormatting>
  <conditionalFormatting sqref="H9:K31">
    <cfRule type="notContainsBlanks" dxfId="0" priority="4">
      <formula>LEN(TRIM(H9))&gt;0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L4">
      <formula1>"MAINLINE,LONG LEAD"</formula1>
    </dataValidation>
  </dataValidations>
  <pageMargins left="0.7" right="0.7" top="0.75" bottom="0.75" header="0.3" footer="0.3"/>
  <pageSetup paperSize="9" scale="70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2025-05-26T07:48:50Z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F7536398626242D688D115A4E1061593_12</vt:lpwstr>
  </property>
</Properties>
</file>