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/>
  </bookViews>
  <sheets>
    <sheet name="XS-XXL" sheetId="5" r:id="rId1"/>
    <sheet name="XS-XXL (cm)" sheetId="6" r:id="rId2"/>
    <sheet name="1X-3X" sheetId="1" r:id="rId3"/>
    <sheet name="1X-3X (cm)" sheetId="4" r:id="rId4"/>
  </sheets>
  <externalReferences>
    <externalReference r:id="rId5"/>
    <externalReference r:id="rId6"/>
  </externalReferences>
  <definedNames>
    <definedName name="_xlnm.Print_Area" localSheetId="0">'XS-XXL'!$A$1:$N$28</definedName>
    <definedName name="_xlnm.Print_Area" localSheetId="1">'XS-XXL (cm)'!$A$1:$N$28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<sst xmlns="http://schemas.openxmlformats.org/spreadsheetml/2006/main" count="202" uniqueCount="80">
  <si>
    <t>GRADED SPEC PAGE</t>
  </si>
  <si>
    <t>STYLE #:</t>
  </si>
  <si>
    <t>BRAND:</t>
  </si>
  <si>
    <t>STYLE NAME:</t>
  </si>
  <si>
    <t>LEAD DESIGNER:</t>
  </si>
  <si>
    <t>CALENDAR:</t>
  </si>
  <si>
    <t>STYLE NUMBER:</t>
  </si>
  <si>
    <t>TP COMPLETED BY:</t>
  </si>
  <si>
    <t>SEASON:</t>
  </si>
  <si>
    <t>TECH DESIGNER/PM:</t>
  </si>
  <si>
    <t>DELIVERY:</t>
  </si>
  <si>
    <t>VENDOR:</t>
  </si>
  <si>
    <t>REF PATTERN SENT:</t>
  </si>
  <si>
    <t>SIZE RANGE:</t>
  </si>
  <si>
    <t>COLORWAY:</t>
  </si>
  <si>
    <t>PO #: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</si>
  <si>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</si>
  <si>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</si>
  <si>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</si>
  <si>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</si>
  <si>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</si>
  <si>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</si>
  <si>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</si>
  <si>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</si>
  <si>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</si>
  <si>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FRONT BODICE LENGTH FROM STRAP JOIN SEAM TO HEM AT CF</t>
  </si>
  <si>
    <t>前身长，前中量肩带连接点到底边</t>
  </si>
  <si>
    <t>SKIRT SIDE SEAM FROM AH TO HEM EDGE AT SS STRAIGHT</t>
  </si>
  <si>
    <t>侧缝长，腋下到底边直量</t>
  </si>
  <si>
    <t>SKIRT BACK LENGTH FROM TOP EDGE TO HEM EDGE AT CB</t>
  </si>
  <si>
    <t>后裙长，顶边到底边后中量</t>
  </si>
  <si>
    <t>LINING LENGTH DIFFERENCE FROM SELF</t>
  </si>
  <si>
    <t>里布比面布短</t>
  </si>
  <si>
    <t>SKIRT SLIT LENGTH FROM JOIN SEAM TO HEM EDGE</t>
  </si>
  <si>
    <t>裙叉长，接缝到底边</t>
  </si>
  <si>
    <t>FRONT NECK WIDTH STRAIGHT (DISTANCE BETWEEN STRAPS) HPS TO HPS</t>
  </si>
  <si>
    <t>前领宽，直量，肩带间距</t>
  </si>
  <si>
    <t>FRONT TOP EDGE ALONG SEAM (FULL)</t>
  </si>
  <si>
    <t>前领边沿缝量</t>
  </si>
  <si>
    <t>ARMHOLE LENGTH ALONG SEAM FROM HPS TO SS (HALF)</t>
  </si>
  <si>
    <t>袖笼长，沿缝量，由肩带连接点到侧缝，一半</t>
  </si>
  <si>
    <t>BACK TOP EDGE ALONG SEAM (FULL)</t>
  </si>
  <si>
    <t>后领顶边沿缝量</t>
  </si>
  <si>
    <t>CHEST CIRCUMFERENCE AT A-PEX FROM CF TO CB ALONG NATURAL CURVES</t>
  </si>
  <si>
    <t>胸围，胸高点量，前中量到后中</t>
  </si>
  <si>
    <t>WAIST 10.5" FROM STRAP JOIN SEAM - STRAIGHT ACROSS</t>
  </si>
  <si>
    <t>腰围，肩带接缝下直量10.5”</t>
  </si>
  <si>
    <t>LOW HIPS AT 19" FROM STRAP JOIN SEAM - STRAIGHT ACROSS</t>
  </si>
  <si>
    <t>臀围，肩带接缝下直量19”</t>
  </si>
  <si>
    <t>BOTTOM EDGE / SWEEP ALONG CURVE (SELF)</t>
  </si>
  <si>
    <r>
      <rPr>
        <sz val="16"/>
        <color theme="1"/>
        <rFont val="宋体"/>
        <charset val="134"/>
      </rPr>
      <t>面布摆围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弧量</t>
    </r>
  </si>
  <si>
    <t>BOTTOM EDGE / SWEEP ALONG CURVE (LINING)</t>
  </si>
  <si>
    <r>
      <rPr>
        <sz val="16"/>
        <color theme="1"/>
        <rFont val="宋体"/>
        <charset val="134"/>
      </rPr>
      <t>里布摆围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弧量</t>
    </r>
  </si>
  <si>
    <t>SHOULDER STRAP LENGTH</t>
  </si>
  <si>
    <t>肩带长</t>
  </si>
  <si>
    <t>ADJUSTABLE RANGE LENGTH</t>
  </si>
  <si>
    <t>肩带可调节量</t>
  </si>
  <si>
    <t>ZIPPER</t>
  </si>
  <si>
    <t>拉链长</t>
  </si>
  <si>
    <t>HEM HEIGHT</t>
  </si>
  <si>
    <t>底边高</t>
  </si>
  <si>
    <t>SPEC PAGE</t>
  </si>
  <si>
    <t>SAMPLE LEVEL</t>
  </si>
  <si>
    <t>REF PP</t>
  </si>
  <si>
    <t>DATE CREATED:</t>
  </si>
  <si>
    <t>TECH DESIGNER:</t>
  </si>
  <si>
    <t>SAMPLE SIZE:</t>
  </si>
  <si>
    <t>NEXT SAMPLE LEVEL</t>
  </si>
  <si>
    <t>2ND REF PP</t>
  </si>
  <si>
    <t>POINT OF MEASURE
(ALL BODY WIDTH POMS ARE TOTAL CIRCUMFERENCE)</t>
  </si>
  <si>
    <t>0X</t>
  </si>
  <si>
    <t>1X</t>
  </si>
  <si>
    <t>2X</t>
  </si>
  <si>
    <t>3X</t>
  </si>
  <si>
    <t>前领边沿缝量，一半</t>
  </si>
  <si>
    <t>面布摆围-弧量</t>
  </si>
  <si>
    <t>里布摆围-弧量</t>
  </si>
  <si>
    <t>后肩带间距</t>
  </si>
  <si>
    <t>肩带调节量</t>
  </si>
  <si>
    <t>底摆宽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</si>
</sst>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0.00_ "/>
    <numFmt numFmtId="178" formatCode="#\ ?/?"/>
    <numFmt numFmtId="179" formatCode="mm/dd/yy"/>
    <numFmt numFmtId="180" formatCode="#\ ?/?;\-?/?;0"/>
  </numFmts>
  <fonts count="65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1"/>
      <color rgb="FF000000"/>
      <name val="Arial"/>
      <charset val="134"/>
    </font>
    <font>
      <b/>
      <sz val="10"/>
      <color theme="1"/>
      <name val="Arial"/>
      <charset val="134"/>
    </font>
    <font>
      <b/>
      <sz val="9"/>
      <color rgb="FF000000"/>
      <name val="Arial"/>
      <charset val="134"/>
    </font>
    <font>
      <b/>
      <sz val="9"/>
      <name val="Arial"/>
      <charset val="134"/>
    </font>
    <font>
      <sz val="12"/>
      <name val="Arial"/>
      <charset val="134"/>
    </font>
    <font>
      <sz val="10"/>
      <color theme="1"/>
      <name val="Arial"/>
      <charset val="134"/>
    </font>
    <font>
      <sz val="10"/>
      <name val="Calibri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b/>
      <sz val="16"/>
      <color theme="1"/>
      <name val="Arial"/>
      <charset val="134"/>
    </font>
    <font>
      <b/>
      <sz val="16"/>
      <color rgb="FFFF0000"/>
      <name val="Arial"/>
      <charset val="134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8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8"/>
      <name val="宋体"/>
      <charset val="134"/>
      <scheme val="minor"/>
    </font>
    <font>
      <sz val="9"/>
      <color rgb="FF7F7F7F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14"/>
      <name val="Century Gothic"/>
      <charset val="134"/>
    </font>
    <font>
      <sz val="16"/>
      <color theme="1"/>
      <name val="宋体"/>
      <charset val="134"/>
    </font>
    <font>
      <sz val="10"/>
      <color rgb="FFDD0806"/>
      <name val="Arial"/>
      <charset val="134"/>
    </font>
    <font>
      <b/>
      <sz val="15"/>
      <color rgb="FF000000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sz val="18"/>
      <name val="宋体"/>
      <charset val="134"/>
      <scheme val="major"/>
    </font>
    <font>
      <b/>
      <sz val="18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4"/>
      <name val="Arial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Calibri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E3D6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rgb="FFFFF2CC"/>
      </patternFill>
    </fill>
    <fill>
      <patternFill patternType="solid">
        <fgColor rgb="FFFFE3D6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2" borderId="50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51" applyNumberFormat="0" applyFill="0" applyAlignment="0" applyProtection="0">
      <alignment vertical="center"/>
    </xf>
    <xf numFmtId="0" fontId="51" fillId="0" borderId="51" applyNumberFormat="0" applyFill="0" applyAlignment="0" applyProtection="0">
      <alignment vertical="center"/>
    </xf>
    <xf numFmtId="0" fontId="52" fillId="0" borderId="5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3" borderId="53" applyNumberFormat="0" applyAlignment="0" applyProtection="0">
      <alignment vertical="center"/>
    </xf>
    <xf numFmtId="0" fontId="54" fillId="14" borderId="54" applyNumberFormat="0" applyAlignment="0" applyProtection="0">
      <alignment vertical="center"/>
    </xf>
    <xf numFmtId="0" fontId="55" fillId="14" borderId="53" applyNumberFormat="0" applyAlignment="0" applyProtection="0">
      <alignment vertical="center"/>
    </xf>
    <xf numFmtId="0" fontId="56" fillId="15" borderId="55" applyNumberFormat="0" applyAlignment="0" applyProtection="0">
      <alignment vertical="center"/>
    </xf>
    <xf numFmtId="0" fontId="57" fillId="0" borderId="56" applyNumberFormat="0" applyFill="0" applyAlignment="0" applyProtection="0">
      <alignment vertical="center"/>
    </xf>
    <xf numFmtId="0" fontId="58" fillId="0" borderId="57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1" fillId="0" borderId="0"/>
  </cellStyleXfs>
  <cellXfs count="16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shrinkToFit="1"/>
    </xf>
    <xf numFmtId="0" fontId="4" fillId="3" borderId="11" xfId="0" applyFont="1" applyFill="1" applyBorder="1" applyAlignment="1"/>
    <xf numFmtId="0" fontId="5" fillId="5" borderId="12" xfId="49" applyFont="1" applyFill="1" applyBorder="1" applyAlignment="1">
      <alignment horizontal="center" vertical="center" wrapText="1"/>
    </xf>
    <xf numFmtId="0" fontId="5" fillId="5" borderId="13" xfId="49" applyFont="1" applyFill="1" applyBorder="1" applyAlignment="1">
      <alignment horizontal="center" vertical="center" wrapText="1"/>
    </xf>
    <xf numFmtId="0" fontId="5" fillId="5" borderId="14" xfId="49" applyFont="1" applyFill="1" applyBorder="1" applyAlignment="1">
      <alignment horizontal="center" vertical="center" wrapText="1"/>
    </xf>
    <xf numFmtId="0" fontId="6" fillId="5" borderId="15" xfId="49" applyFont="1" applyFill="1" applyBorder="1" applyAlignment="1">
      <alignment horizontal="center" vertical="center" wrapText="1"/>
    </xf>
    <xf numFmtId="0" fontId="7" fillId="5" borderId="16" xfId="49" applyFont="1" applyFill="1" applyBorder="1" applyAlignment="1">
      <alignment horizontal="center" vertical="center" wrapText="1"/>
    </xf>
    <xf numFmtId="0" fontId="5" fillId="5" borderId="17" xfId="49" applyFont="1" applyFill="1" applyBorder="1" applyAlignment="1">
      <alignment horizontal="center" vertical="center" wrapText="1"/>
    </xf>
    <xf numFmtId="0" fontId="5" fillId="5" borderId="18" xfId="49" applyFont="1" applyFill="1" applyBorder="1" applyAlignment="1">
      <alignment horizontal="center" vertical="center" wrapText="1"/>
    </xf>
    <xf numFmtId="0" fontId="8" fillId="0" borderId="19" xfId="49" applyFont="1" applyFill="1" applyBorder="1" applyAlignment="1"/>
    <xf numFmtId="0" fontId="7" fillId="5" borderId="19" xfId="49" applyFont="1" applyFill="1" applyBorder="1" applyAlignment="1">
      <alignment horizontal="center" vertical="center" wrapText="1"/>
    </xf>
    <xf numFmtId="0" fontId="9" fillId="0" borderId="20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horizontal="left" vertical="center"/>
    </xf>
    <xf numFmtId="0" fontId="9" fillId="0" borderId="22" xfId="52" applyFont="1" applyFill="1" applyBorder="1" applyAlignment="1">
      <alignment horizontal="left" vertical="center"/>
    </xf>
    <xf numFmtId="0" fontId="10" fillId="0" borderId="1" xfId="50" applyFont="1" applyFill="1" applyBorder="1" applyAlignment="1">
      <alignment wrapText="1"/>
    </xf>
    <xf numFmtId="176" fontId="11" fillId="6" borderId="19" xfId="51" applyNumberFormat="1" applyFont="1" applyFill="1" applyBorder="1" applyAlignment="1" applyProtection="1">
      <alignment horizontal="center" vertical="center" wrapText="1"/>
      <protection locked="0"/>
    </xf>
    <xf numFmtId="177" fontId="12" fillId="6" borderId="19" xfId="5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50" applyFont="1" applyFill="1" applyBorder="1" applyAlignment="1">
      <alignment horizontal="left" vertical="center" wrapText="1"/>
    </xf>
    <xf numFmtId="0" fontId="9" fillId="0" borderId="20" xfId="52" applyFont="1" applyFill="1" applyBorder="1" applyAlignment="1">
      <alignment horizontal="left" vertical="center" wrapText="1"/>
    </xf>
    <xf numFmtId="0" fontId="9" fillId="0" borderId="21" xfId="52" applyFont="1" applyFill="1" applyBorder="1" applyAlignment="1">
      <alignment horizontal="left" vertical="center" wrapText="1"/>
    </xf>
    <xf numFmtId="0" fontId="9" fillId="0" borderId="22" xfId="52" applyFont="1" applyFill="1" applyBorder="1" applyAlignment="1">
      <alignment horizontal="left" vertical="center" wrapText="1"/>
    </xf>
    <xf numFmtId="176" fontId="11" fillId="6" borderId="18" xfId="53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0" applyFont="1" applyFill="1" applyBorder="1" applyAlignment="1">
      <alignment horizontal="left" vertical="center" wrapText="1"/>
    </xf>
    <xf numFmtId="176" fontId="11" fillId="0" borderId="23" xfId="51" applyNumberFormat="1" applyFont="1" applyFill="1" applyBorder="1" applyAlignment="1" applyProtection="1">
      <alignment horizontal="center" vertical="center" wrapText="1"/>
      <protection locked="0"/>
    </xf>
    <xf numFmtId="176" fontId="11" fillId="6" borderId="1" xfId="51" applyNumberFormat="1" applyFont="1" applyFill="1" applyBorder="1" applyAlignment="1" applyProtection="1">
      <alignment horizontal="center" vertical="center" wrapText="1"/>
      <protection locked="0"/>
    </xf>
    <xf numFmtId="0" fontId="13" fillId="0" borderId="24" xfId="50" applyFont="1" applyFill="1" applyBorder="1" applyAlignment="1">
      <alignment horizontal="left" vertical="center" wrapText="1"/>
    </xf>
    <xf numFmtId="176" fontId="11" fillId="6" borderId="1" xfId="53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7" fillId="5" borderId="15" xfId="49" applyFont="1" applyFill="1" applyBorder="1" applyAlignment="1">
      <alignment horizontal="center" vertical="center" wrapText="1"/>
    </xf>
    <xf numFmtId="176" fontId="12" fillId="6" borderId="19" xfId="51" applyNumberFormat="1" applyFont="1" applyFill="1" applyBorder="1" applyAlignment="1" applyProtection="1">
      <alignment horizontal="center" vertical="center" wrapText="1"/>
      <protection locked="0"/>
    </xf>
    <xf numFmtId="176" fontId="12" fillId="6" borderId="18" xfId="53" applyNumberFormat="1" applyFont="1" applyFill="1" applyBorder="1" applyAlignment="1" applyProtection="1">
      <alignment horizontal="center" vertical="center" wrapText="1"/>
      <protection locked="0"/>
    </xf>
    <xf numFmtId="176" fontId="12" fillId="0" borderId="23" xfId="51" applyNumberFormat="1" applyFont="1" applyFill="1" applyBorder="1" applyAlignment="1" applyProtection="1">
      <alignment horizontal="center" vertical="center" wrapText="1"/>
      <protection locked="0"/>
    </xf>
    <xf numFmtId="176" fontId="12" fillId="6" borderId="1" xfId="51" applyNumberFormat="1" applyFont="1" applyFill="1" applyBorder="1" applyAlignment="1" applyProtection="1">
      <alignment horizontal="center" vertical="center" wrapText="1"/>
      <protection locked="0"/>
    </xf>
    <xf numFmtId="176" fontId="12" fillId="6" borderId="1" xfId="53" applyNumberFormat="1" applyFont="1" applyFill="1" applyBorder="1" applyAlignment="1" applyProtection="1">
      <alignment horizontal="center" vertical="center" wrapText="1"/>
      <protection locked="0"/>
    </xf>
    <xf numFmtId="178" fontId="12" fillId="7" borderId="1" xfId="50" applyNumberFormat="1" applyFont="1" applyFill="1" applyBorder="1" applyAlignment="1">
      <alignment horizontal="center" vertical="center" wrapText="1"/>
    </xf>
    <xf numFmtId="176" fontId="12" fillId="6" borderId="23" xfId="53" applyNumberFormat="1" applyFont="1" applyFill="1" applyBorder="1" applyAlignment="1" applyProtection="1">
      <alignment horizontal="center" vertical="center" wrapText="1"/>
      <protection locked="0"/>
    </xf>
    <xf numFmtId="176" fontId="12" fillId="6" borderId="23" xfId="52" applyNumberFormat="1" applyFont="1" applyFill="1" applyBorder="1" applyAlignment="1" applyProtection="1">
      <alignment horizontal="center" vertical="center" wrapText="1"/>
      <protection locked="0"/>
    </xf>
    <xf numFmtId="176" fontId="12" fillId="6" borderId="22" xfId="53" applyNumberFormat="1" applyFont="1" applyFill="1" applyBorder="1" applyAlignment="1" applyProtection="1">
      <alignment horizontal="center" vertical="center" wrapText="1"/>
      <protection locked="0"/>
    </xf>
    <xf numFmtId="176" fontId="12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/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/>
    </xf>
    <xf numFmtId="179" fontId="21" fillId="0" borderId="32" xfId="0" applyNumberFormat="1" applyFont="1" applyFill="1" applyBorder="1" applyAlignment="1">
      <alignment horizontal="left" vertical="center"/>
    </xf>
    <xf numFmtId="179" fontId="21" fillId="0" borderId="33" xfId="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179" fontId="21" fillId="0" borderId="21" xfId="0" applyNumberFormat="1" applyFont="1" applyFill="1" applyBorder="1" applyAlignment="1">
      <alignment horizontal="left" vertical="center"/>
    </xf>
    <xf numFmtId="179" fontId="21" fillId="0" borderId="22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179" fontId="21" fillId="0" borderId="35" xfId="0" applyNumberFormat="1" applyFont="1" applyFill="1" applyBorder="1" applyAlignment="1">
      <alignment horizontal="left" vertical="center"/>
    </xf>
    <xf numFmtId="0" fontId="23" fillId="0" borderId="36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/>
    </xf>
    <xf numFmtId="0" fontId="20" fillId="3" borderId="11" xfId="0" applyFont="1" applyFill="1" applyBorder="1" applyAlignment="1">
      <alignment horizontal="left" vertical="center"/>
    </xf>
    <xf numFmtId="179" fontId="21" fillId="0" borderId="38" xfId="0" applyNumberFormat="1" applyFont="1" applyFill="1" applyBorder="1" applyAlignment="1">
      <alignment horizontal="left" vertical="center"/>
    </xf>
    <xf numFmtId="179" fontId="21" fillId="0" borderId="39" xfId="0" applyNumberFormat="1" applyFont="1" applyFill="1" applyBorder="1" applyAlignment="1">
      <alignment horizontal="left" vertical="center"/>
    </xf>
    <xf numFmtId="0" fontId="24" fillId="0" borderId="4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41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9" fillId="0" borderId="20" xfId="0" applyFont="1" applyFill="1" applyBorder="1" applyAlignment="1">
      <alignment horizontal="center"/>
    </xf>
    <xf numFmtId="0" fontId="30" fillId="0" borderId="36" xfId="0" applyFont="1" applyFill="1" applyBorder="1" applyAlignment="1">
      <alignment horizontal="left"/>
    </xf>
    <xf numFmtId="0" fontId="30" fillId="0" borderId="42" xfId="0" applyFont="1" applyFill="1" applyBorder="1" applyAlignment="1">
      <alignment horizontal="left"/>
    </xf>
    <xf numFmtId="0" fontId="30" fillId="0" borderId="24" xfId="0" applyFont="1" applyFill="1" applyBorder="1" applyAlignment="1">
      <alignment horizontal="left"/>
    </xf>
    <xf numFmtId="0" fontId="31" fillId="0" borderId="1" xfId="50" applyFont="1" applyFill="1" applyBorder="1" applyAlignment="1">
      <alignment wrapText="1"/>
    </xf>
    <xf numFmtId="180" fontId="11" fillId="0" borderId="23" xfId="54" applyNumberFormat="1" applyFont="1" applyFill="1" applyBorder="1" applyAlignment="1">
      <alignment horizontal="center" wrapText="1"/>
    </xf>
    <xf numFmtId="178" fontId="32" fillId="0" borderId="1" xfId="0" applyNumberFormat="1" applyFont="1" applyFill="1" applyBorder="1" applyAlignment="1">
      <alignment horizontal="center"/>
    </xf>
    <xf numFmtId="0" fontId="33" fillId="0" borderId="24" xfId="50" applyFont="1" applyFill="1" applyBorder="1" applyAlignment="1">
      <alignment horizontal="left" vertical="center" wrapText="1"/>
    </xf>
    <xf numFmtId="0" fontId="33" fillId="0" borderId="10" xfId="50" applyFont="1" applyFill="1" applyBorder="1" applyAlignment="1">
      <alignment horizontal="left" vertical="center" wrapText="1"/>
    </xf>
    <xf numFmtId="178" fontId="11" fillId="6" borderId="19" xfId="54" applyNumberFormat="1" applyFont="1" applyFill="1" applyBorder="1" applyAlignment="1">
      <alignment horizontal="center" wrapText="1"/>
    </xf>
    <xf numFmtId="0" fontId="31" fillId="0" borderId="2" xfId="50" applyFont="1" applyFill="1" applyBorder="1" applyAlignment="1">
      <alignment wrapText="1"/>
    </xf>
    <xf numFmtId="0" fontId="33" fillId="0" borderId="43" xfId="50" applyFont="1" applyFill="1" applyBorder="1" applyAlignment="1">
      <alignment horizontal="left" vertical="center" wrapText="1"/>
    </xf>
    <xf numFmtId="0" fontId="33" fillId="0" borderId="10" xfId="50" applyFont="1" applyFill="1" applyBorder="1" applyAlignment="1">
      <alignment horizontal="left" vertical="center"/>
    </xf>
    <xf numFmtId="0" fontId="31" fillId="0" borderId="1" xfId="50" applyFont="1" applyFill="1" applyBorder="1" applyAlignment="1"/>
    <xf numFmtId="178" fontId="11" fillId="6" borderId="0" xfId="54" applyNumberFormat="1" applyFont="1" applyFill="1" applyAlignment="1">
      <alignment horizontal="center" wrapText="1"/>
    </xf>
    <xf numFmtId="178" fontId="34" fillId="0" borderId="1" xfId="50" applyNumberFormat="1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/>
    </xf>
    <xf numFmtId="0" fontId="30" fillId="0" borderId="42" xfId="0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18" fillId="0" borderId="30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35" fillId="0" borderId="0" xfId="0" applyFont="1" applyFill="1" applyAlignment="1"/>
    <xf numFmtId="0" fontId="36" fillId="0" borderId="6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44" xfId="0" applyFont="1" applyFill="1" applyBorder="1" applyAlignment="1">
      <alignment horizontal="center" vertical="center"/>
    </xf>
    <xf numFmtId="0" fontId="30" fillId="6" borderId="0" xfId="0" applyFont="1" applyFill="1" applyAlignment="1"/>
    <xf numFmtId="0" fontId="36" fillId="0" borderId="8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/>
    </xf>
    <xf numFmtId="0" fontId="38" fillId="0" borderId="49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 wrapText="1"/>
    </xf>
    <xf numFmtId="0" fontId="40" fillId="8" borderId="2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41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77" fontId="32" fillId="0" borderId="1" xfId="0" applyNumberFormat="1" applyFont="1" applyFill="1" applyBorder="1" applyAlignment="1">
      <alignment horizontal="center"/>
    </xf>
    <xf numFmtId="178" fontId="30" fillId="0" borderId="0" xfId="0" applyNumberFormat="1" applyFont="1" applyFill="1" applyAlignment="1">
      <alignment horizontal="center" vertical="center" wrapText="1"/>
    </xf>
    <xf numFmtId="178" fontId="21" fillId="0" borderId="0" xfId="0" applyNumberFormat="1" applyFont="1" applyFill="1" applyAlignment="1">
      <alignment horizontal="center" vertical="center" wrapText="1"/>
    </xf>
    <xf numFmtId="0" fontId="27" fillId="0" borderId="0" xfId="0" applyFont="1" applyFill="1" applyAlignment="1"/>
    <xf numFmtId="0" fontId="30" fillId="9" borderId="0" xfId="0" applyFont="1" applyFill="1" applyAlignment="1"/>
    <xf numFmtId="0" fontId="42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78" fontId="43" fillId="10" borderId="1" xfId="50" applyNumberFormat="1" applyFont="1" applyFill="1" applyBorder="1" applyAlignment="1">
      <alignment horizontal="center" wrapText="1"/>
    </xf>
    <xf numFmtId="178" fontId="44" fillId="0" borderId="1" xfId="0" applyNumberFormat="1" applyFont="1" applyFill="1" applyBorder="1" applyAlignment="1">
      <alignment horizontal="center"/>
    </xf>
    <xf numFmtId="178" fontId="43" fillId="11" borderId="1" xfId="50" applyNumberFormat="1" applyFont="1" applyFill="1" applyBorder="1" applyAlignment="1">
      <alignment horizontal="center" wrapText="1"/>
    </xf>
    <xf numFmtId="178" fontId="44" fillId="0" borderId="1" xfId="0" applyNumberFormat="1" applyFont="1" applyFill="1" applyBorder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8" xfId="50"/>
    <cellStyle name="Normal 3 3" xfId="51"/>
    <cellStyle name="Normal 2 2 3 3" xfId="52"/>
    <cellStyle name="Normal 2 2" xfId="53"/>
    <cellStyle name="Normal 3 4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93834</xdr:colOff>
      <xdr:row>0</xdr:row>
      <xdr:rowOff>67919</xdr:rowOff>
    </xdr:from>
    <xdr:to>
      <xdr:col>9</xdr:col>
      <xdr:colOff>600213</xdr:colOff>
      <xdr:row>0</xdr:row>
      <xdr:rowOff>355601</xdr:rowOff>
    </xdr:to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7578725" y="67310"/>
          <a:ext cx="1802130" cy="12319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93834</xdr:colOff>
      <xdr:row>0</xdr:row>
      <xdr:rowOff>67919</xdr:rowOff>
    </xdr:from>
    <xdr:to>
      <xdr:col>9</xdr:col>
      <xdr:colOff>600213</xdr:colOff>
      <xdr:row>0</xdr:row>
      <xdr:rowOff>355601</xdr:rowOff>
    </xdr:to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8798560" y="67310"/>
          <a:ext cx="1802130" cy="123190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45748\Documents\WeChat%20Files\wxid_gi1bq8hnegh222\FileStorage\File\2025-02\BG7255%20VALENTINA%20DRESS,%20MATTE%20SATIN,%20MILLY,%20CURV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birdygrey\Birdy Grey Dropbox\BG Tech Design Development\1. TECH PACKS - DRESSES\2025\2. SUMMER\BRIDESMAIDS DRESSES\MILLY\MATTE SATIN\BG7255-VALENTINA\BG7255 VALENTINA DRESS, MATTE SATIN, MILLY, RE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German Boning Construction"/>
      <sheetName val="Boning Application "/>
      <sheetName val="Internal Only Boning"/>
      <sheetName val="Print and Artwork Placement"/>
      <sheetName val="Construction Ref Images 1"/>
      <sheetName val="Construction Ref Images 2"/>
      <sheetName val="Reference Images"/>
      <sheetName val="Fabrics (MATTE SATIN)"/>
      <sheetName val="Fabrics (CHIFFON)"/>
      <sheetName val="Fabrics (KNIT CREPE)"/>
      <sheetName val="Fabrics (ITY)"/>
      <sheetName val="Trims"/>
      <sheetName val="BOM"/>
      <sheetName val="1ST FIT 11.21.24"/>
      <sheetName val="2ND FIT 12.19.24"/>
      <sheetName val="REF PP FIT 1.21.25"/>
      <sheetName val="SPEC SHEET"/>
      <sheetName val="GRADED SPEC"/>
      <sheetName val="TOP SPECS (1)"/>
      <sheetName val="TOP FIT (SIZE) 0-00-00"/>
      <sheetName val="SPEC SHEET CHECKUP"/>
      <sheetName val="Sheet1"/>
      <sheetName val="Pattern Card"/>
      <sheetName val="Sample Specs"/>
      <sheetName val="Graded Spec Page"/>
      <sheetName val=" Development Comments"/>
      <sheetName val=" Fit 1"/>
      <sheetName val=" PP 1"/>
      <sheetName val="TOP"/>
    </sheetNames>
    <sheetDataSet>
      <sheetData sheetId="0" refreshError="1">
        <row r="1">
          <cell r="E1" t="str">
            <v>BG7255</v>
          </cell>
        </row>
        <row r="2">
          <cell r="B2" t="str">
            <v>VALENTINA DRESS</v>
          </cell>
        </row>
        <row r="2">
          <cell r="D2" t="str">
            <v>SARAH PUNTER</v>
          </cell>
        </row>
        <row r="3">
          <cell r="B3">
            <v>45495</v>
          </cell>
        </row>
        <row r="3">
          <cell r="D3" t="str">
            <v>SOPHIA S </v>
          </cell>
        </row>
        <row r="4">
          <cell r="B4" t="str">
            <v>SUMMER 25</v>
          </cell>
        </row>
        <row r="4">
          <cell r="D4" t="str">
            <v>SEAN</v>
          </cell>
        </row>
        <row r="5">
          <cell r="B5" t="str">
            <v>0X-3X</v>
          </cell>
        </row>
        <row r="5">
          <cell r="D5" t="str">
            <v>ANY AVAILABLE</v>
          </cell>
        </row>
        <row r="6">
          <cell r="B6" t="str">
            <v>1X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0">
          <cell r="A10" t="str">
            <v>FRONT BODICE LENGTH FROM STRAP JOIN SEAM TO HEM AT CF</v>
          </cell>
        </row>
        <row r="10">
          <cell r="P10">
            <v>55.5</v>
          </cell>
        </row>
        <row r="11">
          <cell r="A11" t="str">
            <v>SKIRT SIDE SEAM FROM AH TO HEM EDGE AT SS STRAIGHT</v>
          </cell>
        </row>
        <row r="11">
          <cell r="P11">
            <v>49.5</v>
          </cell>
        </row>
        <row r="12">
          <cell r="A12" t="str">
            <v>BACK LENGTH FROM TOP EDGE TO HEM EDGE AT CB</v>
          </cell>
        </row>
        <row r="12">
          <cell r="P12">
            <v>48.5</v>
          </cell>
        </row>
        <row r="13">
          <cell r="A13" t="str">
            <v>LINING LENGTH DIFFERENCE FROM SELF</v>
          </cell>
        </row>
        <row r="13">
          <cell r="P13">
            <v>1</v>
          </cell>
        </row>
        <row r="14">
          <cell r="A14" t="str">
            <v>SKIRT SLIT LENGTH FROM JOIN SEAM TO HEM EDGE</v>
          </cell>
        </row>
        <row r="14">
          <cell r="P14">
            <v>31</v>
          </cell>
        </row>
        <row r="15">
          <cell r="A15" t="str">
            <v>FRONT NECK WIDTH STRAIGHT (DISTANCE BETWEEN STRAPS) HPS TO HPS</v>
          </cell>
        </row>
        <row r="15">
          <cell r="P15">
            <v>12.5</v>
          </cell>
        </row>
        <row r="16">
          <cell r="A16" t="str">
            <v>FRONT TOP EDGE ALONG SEAM (HALF)</v>
          </cell>
        </row>
        <row r="16">
          <cell r="P16">
            <v>7.75</v>
          </cell>
        </row>
        <row r="17">
          <cell r="A17" t="str">
            <v>FRONT ARMHOLE ALONG SEAM  (HALF)</v>
          </cell>
        </row>
        <row r="17">
          <cell r="P17">
            <v>6.75</v>
          </cell>
        </row>
        <row r="18">
          <cell r="A18" t="str">
            <v>BACK TOP EDGE ALONG SEAM (FULL)</v>
          </cell>
        </row>
        <row r="18">
          <cell r="P18">
            <v>20.25</v>
          </cell>
        </row>
        <row r="19">
          <cell r="A19" t="str">
            <v>CHEST CIRCUMFERENCE AT A-PEX FROM CF TO CB ALONG NATURAL CURVES</v>
          </cell>
        </row>
        <row r="19">
          <cell r="P19">
            <v>44</v>
          </cell>
        </row>
        <row r="20">
          <cell r="A20" t="str">
            <v>WAIST 10.5" FROM STRAP JOIN SEAM - STRAIGHT ACROSS</v>
          </cell>
        </row>
        <row r="20">
          <cell r="P20">
            <v>43</v>
          </cell>
        </row>
        <row r="21">
          <cell r="A21" t="str">
            <v>LOW HIPS AT 19" FROM STRAP JOIN SEAM - STRAIGHT ACROSS</v>
          </cell>
        </row>
        <row r="21">
          <cell r="P21">
            <v>48</v>
          </cell>
        </row>
        <row r="22">
          <cell r="A22" t="str">
            <v>BOTTOM EDGE / SWEEP ALONG CURVE (SELF)</v>
          </cell>
        </row>
        <row r="22">
          <cell r="P22">
            <v>82</v>
          </cell>
        </row>
        <row r="23">
          <cell r="A23" t="str">
            <v>BOTTOM EDGE / SWEEP ALONG CURVE (LINING)</v>
          </cell>
        </row>
        <row r="23">
          <cell r="P23">
            <v>74</v>
          </cell>
        </row>
        <row r="24">
          <cell r="A24" t="str">
            <v>BACK STRAP DISTANCE</v>
          </cell>
        </row>
        <row r="24">
          <cell r="P24">
            <v>10.5</v>
          </cell>
        </row>
        <row r="25">
          <cell r="A25" t="str">
            <v>SHOULDER STRAP LENGTH ( AT SET PRODUCTION LENGTH)</v>
          </cell>
        </row>
        <row r="25">
          <cell r="P25">
            <v>16</v>
          </cell>
        </row>
        <row r="26">
          <cell r="A26" t="str">
            <v>ADJUSTABLE RANGE LENGTH</v>
          </cell>
        </row>
        <row r="26">
          <cell r="P26">
            <v>2.5</v>
          </cell>
        </row>
        <row r="27">
          <cell r="A27" t="str">
            <v>HEM HEIGHT</v>
          </cell>
        </row>
        <row r="27">
          <cell r="P27">
            <v>0.125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German Boning Construction"/>
      <sheetName val="Boning Application "/>
      <sheetName val="Internal Only Boning"/>
      <sheetName val="Print and Artwork Placement"/>
      <sheetName val="Construction Ref Images 1"/>
      <sheetName val="Construction Ref Images 2"/>
      <sheetName val="Reference Images"/>
      <sheetName val="Fabrics (MATTE SATIN)"/>
      <sheetName val="Fabrics (CHIFFON)"/>
      <sheetName val="Fabrics (KNIT CREPE)"/>
      <sheetName val="Fabrics (ITY)"/>
      <sheetName val="Trims"/>
      <sheetName val="BOM"/>
      <sheetName val="1ST FIT (S) 10-16-24"/>
      <sheetName val="PP SAMPLE (S) 12.5.24"/>
      <sheetName val="PP2 (S) 12.24.24"/>
      <sheetName val="SPEC SHEET"/>
      <sheetName val="GRADED SPEC (REG)"/>
      <sheetName val="TOP SPECS (1)"/>
      <sheetName val="TOP FIT (SIZE) 0-00-00"/>
      <sheetName val="SPEC SHEET CHECKUP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1">
          <cell r="E1" t="str">
            <v>BG7255</v>
          </cell>
        </row>
        <row r="2">
          <cell r="B2" t="str">
            <v>VALENTINA DRESS</v>
          </cell>
        </row>
        <row r="2">
          <cell r="D2" t="str">
            <v>SARAH PUNTER</v>
          </cell>
        </row>
        <row r="2">
          <cell r="I2" t="str">
            <v>NEW ORIGINAL SAMPLE </v>
          </cell>
        </row>
        <row r="3">
          <cell r="B3">
            <v>45495</v>
          </cell>
        </row>
        <row r="3">
          <cell r="D3" t="str">
            <v>SOPHIA S </v>
          </cell>
        </row>
        <row r="4">
          <cell r="B4" t="str">
            <v>FALL 1 25</v>
          </cell>
        </row>
        <row r="4">
          <cell r="D4" t="str">
            <v>HANNAH S</v>
          </cell>
        </row>
        <row r="5">
          <cell r="B5" t="str">
            <v>XS-XXL</v>
          </cell>
        </row>
        <row r="5">
          <cell r="D5" t="str">
            <v>ANY AVAILABLE</v>
          </cell>
        </row>
        <row r="5">
          <cell r="I5" t="str">
            <v>D.CARD PATTERN
BG5231</v>
          </cell>
        </row>
        <row r="6">
          <cell r="B6" t="str">
            <v>SMALL</v>
          </cell>
        </row>
        <row r="6">
          <cell r="D6" t="str">
            <v>MATTE SATIN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8"/>
  <sheetViews>
    <sheetView tabSelected="1" view="pageBreakPreview" zoomScale="40" zoomScaleNormal="40" workbookViewId="0">
      <selection activeCell="Y12" sqref="Y12"/>
    </sheetView>
  </sheetViews>
  <sheetFormatPr defaultColWidth="14.1238938053097" defaultRowHeight="15.75" customHeight="1"/>
  <cols>
    <col min="1" max="1" width="4.64601769911504" style="67" customWidth="1"/>
    <col min="2" max="2" width="18.212389380531" style="67" customWidth="1"/>
    <col min="3" max="3" width="20.3893805309735" style="67" customWidth="1"/>
    <col min="4" max="4" width="22.6725663716814" style="67" customWidth="1"/>
    <col min="5" max="5" width="16.5929203539823" style="67" customWidth="1"/>
    <col min="6" max="6" width="61.9203539823009" style="67" customWidth="1"/>
    <col min="7" max="7" width="10.0353982300885" style="67" customWidth="1"/>
    <col min="8" max="8" width="9.84955752212389" style="67" hidden="1" customWidth="1"/>
    <col min="9" max="14" width="9.84955752212389" style="67" customWidth="1"/>
    <col min="15" max="15" width="6.31858407079646" style="67" customWidth="1"/>
    <col min="16" max="18" width="9.66371681415929" style="67" customWidth="1"/>
    <col min="19" max="19" width="6.13274336283186" style="67" customWidth="1"/>
    <col min="20" max="20" width="9.66371681415929" style="67" customWidth="1"/>
    <col min="21" max="22" width="9.47787610619469" style="67" customWidth="1"/>
    <col min="23" max="23" width="7.43362831858407" style="67" customWidth="1"/>
    <col min="24" max="24" width="11.3362831858407" style="67" customWidth="1"/>
    <col min="25" max="25" width="31.9646017699115" style="67" customWidth="1"/>
    <col min="26" max="16384" width="14.1238938053097" style="67"/>
  </cols>
  <sheetData>
    <row r="1" s="67" customFormat="1" ht="30" customHeight="1" spans="1:24">
      <c r="A1" s="68" t="s">
        <v>0</v>
      </c>
      <c r="B1" s="69"/>
      <c r="C1" s="69"/>
      <c r="D1" s="70"/>
      <c r="E1" s="71" t="s">
        <v>1</v>
      </c>
      <c r="F1" s="72"/>
      <c r="G1" s="73" t="str">
        <f>'[2]Style Summary Cover Page'!E1</f>
        <v>BG7255</v>
      </c>
      <c r="H1" s="74"/>
      <c r="I1" s="129" t="s">
        <v>2</v>
      </c>
      <c r="J1" s="71"/>
      <c r="K1" s="73" t="e">
        <f>'[2]Style Summary Cover Page'!I1</f>
        <v>#REF!</v>
      </c>
      <c r="L1" s="130"/>
      <c r="M1" s="130"/>
      <c r="N1" s="74"/>
      <c r="O1" s="131"/>
      <c r="P1" s="131"/>
      <c r="Q1" s="131"/>
      <c r="R1" s="131"/>
      <c r="S1" s="131"/>
      <c r="T1" s="131"/>
      <c r="U1" s="131"/>
      <c r="V1" s="131"/>
      <c r="W1" s="131"/>
      <c r="X1" s="131"/>
    </row>
    <row r="2" s="67" customFormat="1" customHeight="1" spans="1:24">
      <c r="A2" s="75" t="s">
        <v>3</v>
      </c>
      <c r="B2" s="76"/>
      <c r="C2" s="77" t="str">
        <f>'[2]Style Summary Cover Page'!B2</f>
        <v>VALENTINA DRESS</v>
      </c>
      <c r="D2" s="78" t="s">
        <v>4</v>
      </c>
      <c r="E2" s="79" t="str">
        <f>'[2]Style Summary Cover Page'!D2</f>
        <v>SARAH PUNTER</v>
      </c>
      <c r="F2" s="79"/>
      <c r="G2" s="80"/>
      <c r="H2" s="81" t="s">
        <v>5</v>
      </c>
      <c r="I2" s="81"/>
      <c r="J2" s="81"/>
      <c r="K2" s="132" t="str">
        <f>'[2]Style Summary Cover Page'!I2</f>
        <v>NEW ORIGINAL SAMPLE </v>
      </c>
      <c r="L2" s="133"/>
      <c r="M2" s="133"/>
      <c r="N2" s="134"/>
      <c r="O2" s="135"/>
      <c r="P2" s="135"/>
      <c r="Q2" s="135"/>
      <c r="R2" s="135"/>
      <c r="S2" s="135"/>
      <c r="T2" s="135"/>
      <c r="U2" s="135"/>
      <c r="V2" s="135"/>
      <c r="W2" s="135"/>
      <c r="X2" s="135"/>
    </row>
    <row r="3" s="67" customFormat="1" customHeight="1" spans="1:24">
      <c r="A3" s="82" t="s">
        <v>6</v>
      </c>
      <c r="B3" s="83"/>
      <c r="C3" s="84">
        <f>'[2]Style Summary Cover Page'!B3</f>
        <v>45495</v>
      </c>
      <c r="D3" s="85" t="s">
        <v>7</v>
      </c>
      <c r="E3" s="86" t="str">
        <f>'[2]Style Summary Cover Page'!D3</f>
        <v>SOPHIA S </v>
      </c>
      <c r="F3" s="86"/>
      <c r="G3" s="87"/>
      <c r="H3" s="88"/>
      <c r="I3" s="88"/>
      <c r="J3" s="88"/>
      <c r="K3" s="132"/>
      <c r="L3" s="133"/>
      <c r="M3" s="133"/>
      <c r="N3" s="134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="67" customFormat="1" customHeight="1" spans="1:24">
      <c r="A4" s="82" t="s">
        <v>8</v>
      </c>
      <c r="B4" s="83"/>
      <c r="C4" s="84" t="str">
        <f>'[2]Style Summary Cover Page'!B4</f>
        <v>FALL 1 25</v>
      </c>
      <c r="D4" s="85" t="s">
        <v>9</v>
      </c>
      <c r="E4" s="86" t="str">
        <f>'[2]Style Summary Cover Page'!D4</f>
        <v>HANNAH S</v>
      </c>
      <c r="F4" s="86"/>
      <c r="G4" s="89"/>
      <c r="H4" s="88"/>
      <c r="I4" s="88"/>
      <c r="J4" s="88"/>
      <c r="K4" s="136"/>
      <c r="L4" s="137"/>
      <c r="M4" s="137"/>
      <c r="N4" s="138"/>
      <c r="O4" s="135"/>
      <c r="P4" s="135"/>
      <c r="Q4" s="135"/>
      <c r="R4" s="135"/>
      <c r="S4" s="135"/>
      <c r="T4" s="135"/>
      <c r="U4" s="135"/>
      <c r="V4" s="135"/>
      <c r="W4" s="135"/>
      <c r="X4" s="135"/>
    </row>
    <row r="5" s="67" customFormat="1" customHeight="1" spans="1:24">
      <c r="A5" s="82" t="s">
        <v>10</v>
      </c>
      <c r="B5" s="83"/>
      <c r="C5" s="84" t="str">
        <f>'[2]Style Summary Cover Page'!B5</f>
        <v>XS-XXL</v>
      </c>
      <c r="D5" s="85" t="s">
        <v>11</v>
      </c>
      <c r="E5" s="86" t="str">
        <f>'[2]Style Summary Cover Page'!D5</f>
        <v>ANY AVAILABLE</v>
      </c>
      <c r="F5" s="86"/>
      <c r="G5" s="89"/>
      <c r="H5" s="90" t="s">
        <v>12</v>
      </c>
      <c r="I5" s="139"/>
      <c r="J5" s="140"/>
      <c r="K5" s="141" t="str">
        <f>'[2]Style Summary Cover Page'!I5</f>
        <v>D.CARD PATTERN
BG5231</v>
      </c>
      <c r="L5" s="141"/>
      <c r="M5" s="141"/>
      <c r="N5" s="142"/>
      <c r="O5" s="135"/>
      <c r="P5" s="135"/>
      <c r="Q5" s="135"/>
      <c r="R5" s="135"/>
      <c r="S5" s="135"/>
      <c r="T5" s="135"/>
      <c r="U5" s="135"/>
      <c r="V5" s="135"/>
      <c r="W5" s="135"/>
      <c r="X5" s="135"/>
    </row>
    <row r="6" s="67" customFormat="1" customHeight="1" spans="1:24">
      <c r="A6" s="91" t="s">
        <v>13</v>
      </c>
      <c r="B6" s="92"/>
      <c r="C6" s="93" t="str">
        <f>'[2]Style Summary Cover Page'!B6</f>
        <v>SMALL</v>
      </c>
      <c r="D6" s="94" t="s">
        <v>14</v>
      </c>
      <c r="E6" s="95" t="str">
        <f>'[2]Style Summary Cover Page'!D6</f>
        <v>MATTE SATIN</v>
      </c>
      <c r="F6" s="95"/>
      <c r="G6" s="96"/>
      <c r="H6" s="97" t="s">
        <v>15</v>
      </c>
      <c r="I6" s="143"/>
      <c r="J6" s="144"/>
      <c r="K6" s="145" t="e">
        <f>'[2]Style Summary Cover Page'!I6</f>
        <v>#REF!</v>
      </c>
      <c r="L6" s="145"/>
      <c r="M6" s="145"/>
      <c r="N6" s="146"/>
      <c r="O6" s="135"/>
      <c r="P6" s="135"/>
      <c r="Q6" s="135"/>
      <c r="R6" s="135"/>
      <c r="S6" s="135"/>
      <c r="T6" s="135"/>
      <c r="U6" s="135"/>
      <c r="V6" s="135"/>
      <c r="W6" s="135"/>
      <c r="X6" s="156"/>
    </row>
    <row r="7" s="67" customFormat="1" customHeight="1" spans="1:25">
      <c r="A7" s="98"/>
      <c r="B7" s="99" t="s">
        <v>16</v>
      </c>
      <c r="C7" s="100"/>
      <c r="D7" s="100"/>
      <c r="E7" s="100"/>
      <c r="F7" s="101"/>
      <c r="G7" s="102" t="s">
        <v>17</v>
      </c>
      <c r="H7" s="103" t="s">
        <v>18</v>
      </c>
      <c r="I7" s="103" t="s">
        <v>19</v>
      </c>
      <c r="J7" s="147" t="s">
        <v>20</v>
      </c>
      <c r="K7" s="148" t="s">
        <v>21</v>
      </c>
      <c r="L7" s="103" t="s">
        <v>22</v>
      </c>
      <c r="M7" s="103" t="s">
        <v>23</v>
      </c>
      <c r="N7" s="103" t="s">
        <v>24</v>
      </c>
      <c r="O7" s="149"/>
      <c r="P7" s="149"/>
      <c r="Q7" s="157"/>
      <c r="R7" s="149"/>
      <c r="S7" s="149"/>
      <c r="T7" s="149"/>
      <c r="U7" s="157"/>
      <c r="V7" s="149"/>
      <c r="W7" s="149"/>
      <c r="X7" s="157"/>
      <c r="Y7" s="151"/>
    </row>
    <row r="8" s="67" customFormat="1" ht="15" customHeight="1" spans="1:25">
      <c r="A8" s="104"/>
      <c r="B8" s="105"/>
      <c r="C8" s="105"/>
      <c r="D8" s="105"/>
      <c r="E8" s="105"/>
      <c r="F8" s="106"/>
      <c r="G8" s="107"/>
      <c r="H8" s="108"/>
      <c r="I8" s="108"/>
      <c r="J8" s="108"/>
      <c r="K8" s="108"/>
      <c r="L8" s="108"/>
      <c r="M8" s="108"/>
      <c r="N8" s="108"/>
      <c r="O8" s="150"/>
      <c r="P8" s="151"/>
      <c r="Q8" s="151"/>
      <c r="R8" s="151"/>
      <c r="S8" s="150"/>
      <c r="T8" s="151"/>
      <c r="U8" s="151"/>
      <c r="V8" s="151"/>
      <c r="W8" s="150"/>
      <c r="X8" s="151"/>
      <c r="Y8" s="151"/>
    </row>
    <row r="9" s="67" customFormat="1" ht="35" customHeight="1" spans="1:25">
      <c r="A9" s="109">
        <v>1</v>
      </c>
      <c r="B9" s="110" t="s">
        <v>25</v>
      </c>
      <c r="C9" s="111"/>
      <c r="D9" s="111"/>
      <c r="E9" s="112"/>
      <c r="F9" s="113" t="s">
        <v>26</v>
      </c>
      <c r="G9" s="114">
        <v>0.5</v>
      </c>
      <c r="H9" s="115">
        <v>52.625</v>
      </c>
      <c r="I9" s="115">
        <v>53.125</v>
      </c>
      <c r="J9" s="159">
        <v>54</v>
      </c>
      <c r="K9" s="115">
        <v>54.875</v>
      </c>
      <c r="L9" s="115">
        <v>55.75</v>
      </c>
      <c r="M9" s="115">
        <v>56.625</v>
      </c>
      <c r="N9" s="160">
        <v>57.5</v>
      </c>
      <c r="O9" s="153"/>
      <c r="P9" s="153"/>
      <c r="Q9" s="153"/>
      <c r="R9" s="154"/>
      <c r="S9" s="153"/>
      <c r="T9" s="153"/>
      <c r="U9" s="153"/>
      <c r="V9" s="154"/>
      <c r="W9" s="153"/>
      <c r="X9" s="153"/>
      <c r="Y9" s="158"/>
    </row>
    <row r="10" s="67" customFormat="1" ht="35" customHeight="1" spans="1:25">
      <c r="A10" s="109">
        <f t="shared" ref="A10:A26" si="0">A9+1</f>
        <v>2</v>
      </c>
      <c r="B10" s="110" t="s">
        <v>27</v>
      </c>
      <c r="C10" s="111"/>
      <c r="D10" s="111"/>
      <c r="E10" s="112"/>
      <c r="F10" s="113" t="s">
        <v>28</v>
      </c>
      <c r="G10" s="114">
        <v>0.5</v>
      </c>
      <c r="H10" s="115">
        <v>49.625</v>
      </c>
      <c r="I10" s="115">
        <v>50</v>
      </c>
      <c r="J10" s="159">
        <v>50.75</v>
      </c>
      <c r="K10" s="115">
        <v>51.5</v>
      </c>
      <c r="L10" s="115">
        <v>52.25</v>
      </c>
      <c r="M10" s="115">
        <v>53</v>
      </c>
      <c r="N10" s="160">
        <v>53.75</v>
      </c>
      <c r="O10" s="153"/>
      <c r="P10" s="153"/>
      <c r="Q10" s="153"/>
      <c r="R10" s="154"/>
      <c r="S10" s="153"/>
      <c r="T10" s="153"/>
      <c r="U10" s="153"/>
      <c r="V10" s="154"/>
      <c r="W10" s="153"/>
      <c r="X10" s="153"/>
      <c r="Y10" s="158"/>
    </row>
    <row r="11" s="67" customFormat="1" ht="35" customHeight="1" spans="1:25">
      <c r="A11" s="109">
        <f t="shared" si="0"/>
        <v>3</v>
      </c>
      <c r="B11" s="110" t="s">
        <v>29</v>
      </c>
      <c r="C11" s="111"/>
      <c r="D11" s="111"/>
      <c r="E11" s="112"/>
      <c r="F11" s="116" t="s">
        <v>30</v>
      </c>
      <c r="G11" s="114">
        <v>0.5</v>
      </c>
      <c r="H11" s="115">
        <v>45.875</v>
      </c>
      <c r="I11" s="115">
        <v>46.25</v>
      </c>
      <c r="J11" s="159">
        <v>47</v>
      </c>
      <c r="K11" s="115">
        <v>47.75</v>
      </c>
      <c r="L11" s="115">
        <v>48.5</v>
      </c>
      <c r="M11" s="115">
        <v>49.25</v>
      </c>
      <c r="N11" s="160">
        <v>50</v>
      </c>
      <c r="O11" s="153"/>
      <c r="P11" s="153"/>
      <c r="Q11" s="153"/>
      <c r="R11" s="154"/>
      <c r="S11" s="153"/>
      <c r="T11" s="153"/>
      <c r="U11" s="153"/>
      <c r="V11" s="154"/>
      <c r="W11" s="153"/>
      <c r="X11" s="153"/>
      <c r="Y11" s="158"/>
    </row>
    <row r="12" s="67" customFormat="1" ht="35" customHeight="1" spans="1:25">
      <c r="A12" s="109">
        <f t="shared" si="0"/>
        <v>4</v>
      </c>
      <c r="B12" s="110" t="s">
        <v>31</v>
      </c>
      <c r="C12" s="111"/>
      <c r="D12" s="111"/>
      <c r="E12" s="112"/>
      <c r="F12" s="113" t="s">
        <v>32</v>
      </c>
      <c r="G12" s="114">
        <v>0.5</v>
      </c>
      <c r="H12" s="115">
        <v>1</v>
      </c>
      <c r="I12" s="115">
        <v>1</v>
      </c>
      <c r="J12" s="159">
        <v>1</v>
      </c>
      <c r="K12" s="161">
        <v>1</v>
      </c>
      <c r="L12" s="161">
        <v>1</v>
      </c>
      <c r="M12" s="161">
        <v>1</v>
      </c>
      <c r="N12" s="160">
        <v>1</v>
      </c>
      <c r="O12" s="153"/>
      <c r="P12" s="153"/>
      <c r="Q12" s="153"/>
      <c r="R12" s="154"/>
      <c r="S12" s="153"/>
      <c r="T12" s="153"/>
      <c r="U12" s="153"/>
      <c r="V12" s="154"/>
      <c r="W12" s="153"/>
      <c r="X12" s="153"/>
      <c r="Y12" s="158"/>
    </row>
    <row r="13" s="67" customFormat="1" ht="35" customHeight="1" spans="1:25">
      <c r="A13" s="109">
        <f t="shared" si="0"/>
        <v>5</v>
      </c>
      <c r="B13" s="110" t="s">
        <v>33</v>
      </c>
      <c r="C13" s="111"/>
      <c r="D13" s="111"/>
      <c r="E13" s="112"/>
      <c r="F13" s="117" t="s">
        <v>34</v>
      </c>
      <c r="G13" s="118">
        <v>0.25</v>
      </c>
      <c r="H13" s="115">
        <v>30.25</v>
      </c>
      <c r="I13" s="115">
        <v>30.5</v>
      </c>
      <c r="J13" s="159">
        <v>31</v>
      </c>
      <c r="K13" s="115">
        <v>31.5</v>
      </c>
      <c r="L13" s="115">
        <v>32</v>
      </c>
      <c r="M13" s="115">
        <v>32.5</v>
      </c>
      <c r="N13" s="160">
        <v>33</v>
      </c>
      <c r="O13" s="153"/>
      <c r="P13" s="153"/>
      <c r="Q13" s="153"/>
      <c r="R13" s="154"/>
      <c r="S13" s="153"/>
      <c r="T13" s="153"/>
      <c r="U13" s="153"/>
      <c r="V13" s="154"/>
      <c r="W13" s="153"/>
      <c r="X13" s="153"/>
      <c r="Y13" s="158"/>
    </row>
    <row r="14" s="67" customFormat="1" ht="35" customHeight="1" spans="1:25">
      <c r="A14" s="109">
        <f t="shared" si="0"/>
        <v>6</v>
      </c>
      <c r="B14" s="110" t="s">
        <v>35</v>
      </c>
      <c r="C14" s="111"/>
      <c r="D14" s="111"/>
      <c r="E14" s="112"/>
      <c r="F14" s="119" t="s">
        <v>36</v>
      </c>
      <c r="G14" s="118">
        <v>0.125</v>
      </c>
      <c r="H14" s="115">
        <v>9.75</v>
      </c>
      <c r="I14" s="115">
        <v>10</v>
      </c>
      <c r="J14" s="159">
        <v>10.375</v>
      </c>
      <c r="K14" s="115">
        <v>10.75</v>
      </c>
      <c r="L14" s="115">
        <v>11.25</v>
      </c>
      <c r="M14" s="115">
        <v>11.75</v>
      </c>
      <c r="N14" s="160">
        <v>12.25</v>
      </c>
      <c r="O14" s="153"/>
      <c r="P14" s="153"/>
      <c r="Q14" s="153"/>
      <c r="R14" s="154"/>
      <c r="S14" s="153"/>
      <c r="T14" s="153"/>
      <c r="U14" s="153"/>
      <c r="V14" s="154"/>
      <c r="W14" s="153"/>
      <c r="X14" s="153"/>
      <c r="Y14" s="158"/>
    </row>
    <row r="15" s="67" customFormat="1" ht="35" customHeight="1" spans="1:25">
      <c r="A15" s="109">
        <f t="shared" si="0"/>
        <v>7</v>
      </c>
      <c r="B15" s="110" t="s">
        <v>37</v>
      </c>
      <c r="C15" s="111"/>
      <c r="D15" s="111"/>
      <c r="E15" s="112"/>
      <c r="F15" s="116" t="s">
        <v>38</v>
      </c>
      <c r="G15" s="114">
        <v>0.25</v>
      </c>
      <c r="H15" s="115">
        <f>I15-1.125</f>
        <v>19.75</v>
      </c>
      <c r="I15" s="115">
        <f>J15-1.125</f>
        <v>20.875</v>
      </c>
      <c r="J15" s="159">
        <v>22</v>
      </c>
      <c r="K15" s="115">
        <f t="shared" ref="K15:N15" si="1">J15+1.125</f>
        <v>23.125</v>
      </c>
      <c r="L15" s="115">
        <f t="shared" si="1"/>
        <v>24.25</v>
      </c>
      <c r="M15" s="115">
        <f t="shared" si="1"/>
        <v>25.375</v>
      </c>
      <c r="N15" s="160">
        <f t="shared" si="1"/>
        <v>26.5</v>
      </c>
      <c r="O15" s="153"/>
      <c r="P15" s="153"/>
      <c r="Q15" s="153"/>
      <c r="R15" s="154"/>
      <c r="S15" s="153"/>
      <c r="T15" s="153"/>
      <c r="U15" s="153"/>
      <c r="V15" s="154"/>
      <c r="W15" s="153"/>
      <c r="X15" s="153"/>
      <c r="Y15" s="158"/>
    </row>
    <row r="16" s="67" customFormat="1" ht="35" customHeight="1" spans="1:25">
      <c r="A16" s="109">
        <f t="shared" si="0"/>
        <v>8</v>
      </c>
      <c r="B16" s="110" t="s">
        <v>39</v>
      </c>
      <c r="C16" s="111"/>
      <c r="D16" s="111"/>
      <c r="E16" s="112"/>
      <c r="F16" s="117" t="s">
        <v>40</v>
      </c>
      <c r="G16" s="118">
        <v>0.125</v>
      </c>
      <c r="H16" s="115">
        <f>I16-3/8</f>
        <v>4.25</v>
      </c>
      <c r="I16" s="115">
        <f>J16-3/8</f>
        <v>4.625</v>
      </c>
      <c r="J16" s="159">
        <v>5</v>
      </c>
      <c r="K16" s="115">
        <f t="shared" ref="K16:N16" si="2">J16+3/8</f>
        <v>5.375</v>
      </c>
      <c r="L16" s="115">
        <f t="shared" si="2"/>
        <v>5.75</v>
      </c>
      <c r="M16" s="115">
        <f t="shared" si="2"/>
        <v>6.125</v>
      </c>
      <c r="N16" s="160">
        <f t="shared" si="2"/>
        <v>6.5</v>
      </c>
      <c r="O16" s="153"/>
      <c r="P16" s="153"/>
      <c r="Q16" s="153"/>
      <c r="R16" s="154"/>
      <c r="S16" s="153"/>
      <c r="T16" s="153"/>
      <c r="U16" s="153"/>
      <c r="V16" s="154"/>
      <c r="W16" s="153"/>
      <c r="X16" s="153"/>
      <c r="Y16" s="158"/>
    </row>
    <row r="17" s="67" customFormat="1" ht="35" customHeight="1" spans="1:25">
      <c r="A17" s="109">
        <f t="shared" si="0"/>
        <v>9</v>
      </c>
      <c r="B17" s="110" t="s">
        <v>41</v>
      </c>
      <c r="C17" s="111"/>
      <c r="D17" s="111"/>
      <c r="E17" s="112"/>
      <c r="F17" s="116" t="s">
        <v>42</v>
      </c>
      <c r="G17" s="114">
        <v>0.25</v>
      </c>
      <c r="H17" s="115">
        <f>I17-1.125</f>
        <v>13.75</v>
      </c>
      <c r="I17" s="115">
        <f>J17-1.125</f>
        <v>14.875</v>
      </c>
      <c r="J17" s="159">
        <v>16</v>
      </c>
      <c r="K17" s="115">
        <f t="shared" ref="K17:N17" si="3">J17+1.125</f>
        <v>17.125</v>
      </c>
      <c r="L17" s="115">
        <f t="shared" si="3"/>
        <v>18.25</v>
      </c>
      <c r="M17" s="115">
        <f t="shared" si="3"/>
        <v>19.375</v>
      </c>
      <c r="N17" s="160">
        <f t="shared" si="3"/>
        <v>20.5</v>
      </c>
      <c r="O17" s="153"/>
      <c r="P17" s="153"/>
      <c r="Q17" s="153"/>
      <c r="R17" s="154"/>
      <c r="S17" s="153"/>
      <c r="T17" s="153"/>
      <c r="U17" s="153"/>
      <c r="V17" s="154"/>
      <c r="W17" s="153"/>
      <c r="X17" s="153"/>
      <c r="Y17" s="158"/>
    </row>
    <row r="18" s="67" customFormat="1" ht="35" customHeight="1" spans="1:25">
      <c r="A18" s="109">
        <f t="shared" si="0"/>
        <v>10</v>
      </c>
      <c r="B18" s="110" t="s">
        <v>43</v>
      </c>
      <c r="C18" s="111"/>
      <c r="D18" s="111"/>
      <c r="E18" s="112"/>
      <c r="F18" s="116" t="s">
        <v>44</v>
      </c>
      <c r="G18" s="114">
        <v>0.5</v>
      </c>
      <c r="H18" s="115">
        <v>29</v>
      </c>
      <c r="I18" s="115">
        <v>30</v>
      </c>
      <c r="J18" s="159">
        <v>32</v>
      </c>
      <c r="K18" s="115">
        <v>34</v>
      </c>
      <c r="L18" s="115">
        <v>36.5</v>
      </c>
      <c r="M18" s="115">
        <v>39</v>
      </c>
      <c r="N18" s="115">
        <v>41.5</v>
      </c>
      <c r="O18" s="153"/>
      <c r="P18" s="153"/>
      <c r="Q18" s="153"/>
      <c r="R18" s="154"/>
      <c r="S18" s="153"/>
      <c r="T18" s="153"/>
      <c r="U18" s="153"/>
      <c r="V18" s="154"/>
      <c r="W18" s="153"/>
      <c r="X18" s="153"/>
      <c r="Y18" s="158"/>
    </row>
    <row r="19" s="67" customFormat="1" ht="35" customHeight="1" spans="1:25">
      <c r="A19" s="109">
        <f t="shared" si="0"/>
        <v>11</v>
      </c>
      <c r="B19" s="110" t="s">
        <v>45</v>
      </c>
      <c r="C19" s="111"/>
      <c r="D19" s="111"/>
      <c r="E19" s="112"/>
      <c r="F19" s="116" t="s">
        <v>46</v>
      </c>
      <c r="G19" s="114">
        <v>0.5</v>
      </c>
      <c r="H19" s="115">
        <v>28</v>
      </c>
      <c r="I19" s="115">
        <v>29</v>
      </c>
      <c r="J19" s="159">
        <v>31</v>
      </c>
      <c r="K19" s="115">
        <v>33</v>
      </c>
      <c r="L19" s="115">
        <v>35.5</v>
      </c>
      <c r="M19" s="115">
        <v>38</v>
      </c>
      <c r="N19" s="115">
        <v>40.5</v>
      </c>
      <c r="O19" s="153"/>
      <c r="P19" s="153"/>
      <c r="Q19" s="153"/>
      <c r="R19" s="154"/>
      <c r="S19" s="153"/>
      <c r="T19" s="153"/>
      <c r="U19" s="153"/>
      <c r="V19" s="154"/>
      <c r="W19" s="153"/>
      <c r="X19" s="153"/>
      <c r="Y19" s="158"/>
    </row>
    <row r="20" s="67" customFormat="1" ht="35" customHeight="1" spans="1:25">
      <c r="A20" s="109">
        <f t="shared" si="0"/>
        <v>12</v>
      </c>
      <c r="B20" s="110" t="s">
        <v>47</v>
      </c>
      <c r="C20" s="111"/>
      <c r="D20" s="111"/>
      <c r="E20" s="112"/>
      <c r="F20" s="116" t="s">
        <v>48</v>
      </c>
      <c r="G20" s="114">
        <v>0.5</v>
      </c>
      <c r="H20" s="115">
        <v>34</v>
      </c>
      <c r="I20" s="115">
        <v>35</v>
      </c>
      <c r="J20" s="159">
        <v>37</v>
      </c>
      <c r="K20" s="115">
        <v>39</v>
      </c>
      <c r="L20" s="115">
        <v>41.5</v>
      </c>
      <c r="M20" s="115">
        <v>44</v>
      </c>
      <c r="N20" s="162">
        <v>46.5</v>
      </c>
      <c r="O20" s="153"/>
      <c r="P20" s="153"/>
      <c r="Q20" s="153"/>
      <c r="R20" s="154"/>
      <c r="S20" s="153"/>
      <c r="T20" s="153"/>
      <c r="U20" s="153"/>
      <c r="V20" s="154"/>
      <c r="W20" s="153"/>
      <c r="X20" s="153"/>
      <c r="Y20" s="158"/>
    </row>
    <row r="21" s="67" customFormat="1" ht="35" customHeight="1" spans="1:25">
      <c r="A21" s="109">
        <f t="shared" si="0"/>
        <v>13</v>
      </c>
      <c r="B21" s="110" t="s">
        <v>49</v>
      </c>
      <c r="C21" s="111"/>
      <c r="D21" s="111"/>
      <c r="E21" s="112"/>
      <c r="F21" s="120" t="s">
        <v>50</v>
      </c>
      <c r="G21" s="114">
        <v>0.5</v>
      </c>
      <c r="H21" s="115">
        <v>56</v>
      </c>
      <c r="I21" s="115">
        <v>57</v>
      </c>
      <c r="J21" s="159">
        <v>59</v>
      </c>
      <c r="K21" s="115">
        <v>61</v>
      </c>
      <c r="L21" s="115">
        <v>63.5</v>
      </c>
      <c r="M21" s="115">
        <v>66</v>
      </c>
      <c r="N21" s="160">
        <v>68.5</v>
      </c>
      <c r="O21" s="153"/>
      <c r="P21" s="153"/>
      <c r="Q21" s="153"/>
      <c r="R21" s="154"/>
      <c r="S21" s="153"/>
      <c r="T21" s="153"/>
      <c r="U21" s="153"/>
      <c r="V21" s="154"/>
      <c r="W21" s="153"/>
      <c r="X21" s="153"/>
      <c r="Y21" s="158"/>
    </row>
    <row r="22" s="67" customFormat="1" ht="35" customHeight="1" spans="1:25">
      <c r="A22" s="109">
        <f t="shared" si="0"/>
        <v>14</v>
      </c>
      <c r="B22" s="110" t="s">
        <v>51</v>
      </c>
      <c r="C22" s="111"/>
      <c r="D22" s="111"/>
      <c r="E22" s="112"/>
      <c r="F22" s="120" t="s">
        <v>52</v>
      </c>
      <c r="G22" s="114">
        <v>0.5</v>
      </c>
      <c r="H22" s="115">
        <v>56</v>
      </c>
      <c r="I22" s="115">
        <v>57</v>
      </c>
      <c r="J22" s="159">
        <v>59</v>
      </c>
      <c r="K22" s="115">
        <v>61</v>
      </c>
      <c r="L22" s="115">
        <v>63.5</v>
      </c>
      <c r="M22" s="115">
        <v>66</v>
      </c>
      <c r="N22" s="160">
        <v>68.5</v>
      </c>
      <c r="O22" s="153"/>
      <c r="P22" s="154"/>
      <c r="Q22" s="153"/>
      <c r="R22" s="154"/>
      <c r="S22" s="153"/>
      <c r="T22" s="154"/>
      <c r="U22" s="153"/>
      <c r="V22" s="154"/>
      <c r="W22" s="153"/>
      <c r="X22" s="153"/>
      <c r="Y22" s="158"/>
    </row>
    <row r="23" s="67" customFormat="1" ht="35" customHeight="1" spans="1:25">
      <c r="A23" s="109">
        <f t="shared" si="0"/>
        <v>15</v>
      </c>
      <c r="B23" s="110" t="s">
        <v>53</v>
      </c>
      <c r="C23" s="111"/>
      <c r="D23" s="111"/>
      <c r="E23" s="112"/>
      <c r="F23" s="121" t="s">
        <v>54</v>
      </c>
      <c r="G23" s="118">
        <v>0.125</v>
      </c>
      <c r="H23" s="115">
        <v>14.5</v>
      </c>
      <c r="I23" s="115">
        <v>15</v>
      </c>
      <c r="J23" s="159">
        <v>15.5</v>
      </c>
      <c r="K23" s="115">
        <v>16</v>
      </c>
      <c r="L23" s="115">
        <v>16.5</v>
      </c>
      <c r="M23" s="115">
        <v>17</v>
      </c>
      <c r="N23" s="160">
        <v>17.5</v>
      </c>
      <c r="O23" s="153"/>
      <c r="P23" s="153"/>
      <c r="Q23" s="153"/>
      <c r="R23" s="154"/>
      <c r="S23" s="153"/>
      <c r="T23" s="153"/>
      <c r="U23" s="153"/>
      <c r="V23" s="154"/>
      <c r="W23" s="153"/>
      <c r="X23" s="153"/>
      <c r="Y23" s="158"/>
    </row>
    <row r="24" s="67" customFormat="1" ht="35" customHeight="1" spans="1:25">
      <c r="A24" s="109">
        <f t="shared" si="0"/>
        <v>16</v>
      </c>
      <c r="B24" s="110" t="s">
        <v>55</v>
      </c>
      <c r="C24" s="111"/>
      <c r="D24" s="111"/>
      <c r="E24" s="112"/>
      <c r="F24" s="121" t="s">
        <v>56</v>
      </c>
      <c r="G24" s="118">
        <v>0.25</v>
      </c>
      <c r="H24" s="115">
        <v>2.5</v>
      </c>
      <c r="I24" s="115">
        <v>2.5</v>
      </c>
      <c r="J24" s="159">
        <v>2.5</v>
      </c>
      <c r="K24" s="161">
        <v>2.5</v>
      </c>
      <c r="L24" s="161">
        <v>2.5</v>
      </c>
      <c r="M24" s="161">
        <v>2.5</v>
      </c>
      <c r="N24" s="160">
        <v>2.5</v>
      </c>
      <c r="O24" s="153"/>
      <c r="P24" s="153"/>
      <c r="Q24" s="153"/>
      <c r="R24" s="154"/>
      <c r="S24" s="153"/>
      <c r="T24" s="153"/>
      <c r="U24" s="153"/>
      <c r="V24" s="154"/>
      <c r="W24" s="153"/>
      <c r="X24" s="153"/>
      <c r="Y24" s="158"/>
    </row>
    <row r="25" s="67" customFormat="1" ht="35" customHeight="1" spans="1:25">
      <c r="A25" s="109">
        <f t="shared" si="0"/>
        <v>17</v>
      </c>
      <c r="B25" s="110" t="s">
        <v>57</v>
      </c>
      <c r="C25" s="111"/>
      <c r="D25" s="111"/>
      <c r="E25" s="112"/>
      <c r="F25" s="122" t="s">
        <v>58</v>
      </c>
      <c r="G25" s="123">
        <v>0.25</v>
      </c>
      <c r="H25" s="115">
        <v>12</v>
      </c>
      <c r="I25" s="115">
        <v>12.5</v>
      </c>
      <c r="J25" s="159">
        <v>12.5</v>
      </c>
      <c r="K25" s="115">
        <v>13</v>
      </c>
      <c r="L25" s="115">
        <v>13</v>
      </c>
      <c r="M25" s="115">
        <v>13.5</v>
      </c>
      <c r="N25" s="160">
        <v>14</v>
      </c>
      <c r="O25" s="153"/>
      <c r="P25" s="154"/>
      <c r="Q25" s="153"/>
      <c r="R25" s="154"/>
      <c r="S25" s="153"/>
      <c r="T25" s="154"/>
      <c r="U25" s="153"/>
      <c r="V25" s="154"/>
      <c r="W25" s="153"/>
      <c r="X25" s="153"/>
      <c r="Y25" s="158"/>
    </row>
    <row r="26" s="67" customFormat="1" ht="35" customHeight="1" spans="1:25">
      <c r="A26" s="109">
        <f t="shared" si="0"/>
        <v>18</v>
      </c>
      <c r="B26" s="110" t="s">
        <v>59</v>
      </c>
      <c r="C26" s="111"/>
      <c r="D26" s="111"/>
      <c r="E26" s="112"/>
      <c r="F26" s="122" t="s">
        <v>60</v>
      </c>
      <c r="G26" s="124">
        <v>0</v>
      </c>
      <c r="H26" s="115">
        <v>0.125</v>
      </c>
      <c r="I26" s="115">
        <v>0.125</v>
      </c>
      <c r="J26" s="159">
        <v>0.125</v>
      </c>
      <c r="K26" s="161">
        <v>0.125</v>
      </c>
      <c r="L26" s="161">
        <v>0.125</v>
      </c>
      <c r="M26" s="161">
        <v>0.125</v>
      </c>
      <c r="N26" s="160">
        <v>0.125</v>
      </c>
      <c r="O26" s="153"/>
      <c r="P26" s="153"/>
      <c r="Q26" s="153"/>
      <c r="R26" s="154"/>
      <c r="S26" s="153"/>
      <c r="T26" s="153"/>
      <c r="U26" s="153"/>
      <c r="V26" s="154"/>
      <c r="W26" s="153"/>
      <c r="X26" s="153"/>
      <c r="Y26" s="158"/>
    </row>
    <row r="27" s="67" customFormat="1" customHeight="1" spans="1:25">
      <c r="A27" s="109" t="e">
        <f>#REF!+1</f>
        <v>#REF!</v>
      </c>
      <c r="B27" s="125"/>
      <c r="C27" s="126"/>
      <c r="D27" s="126"/>
      <c r="E27" s="127"/>
      <c r="F27" s="127"/>
      <c r="G27" s="128"/>
      <c r="H27" s="128"/>
      <c r="I27" s="128"/>
      <c r="J27" s="128"/>
      <c r="K27" s="128"/>
      <c r="L27" s="128"/>
      <c r="M27" s="128"/>
      <c r="N27" s="128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</row>
    <row r="28" s="67" customFormat="1" customHeight="1" spans="1:25">
      <c r="A28" s="109" t="e">
        <f>A27+1</f>
        <v>#REF!</v>
      </c>
      <c r="B28" s="125"/>
      <c r="C28" s="126"/>
      <c r="D28" s="126"/>
      <c r="E28" s="127"/>
      <c r="F28" s="127"/>
      <c r="G28" s="128"/>
      <c r="H28" s="128"/>
      <c r="I28" s="128"/>
      <c r="J28" s="128"/>
      <c r="K28" s="128"/>
      <c r="L28" s="128"/>
      <c r="M28" s="128"/>
      <c r="N28" s="128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</row>
  </sheetData>
  <mergeCells count="50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G15">
    <cfRule type="notContainsBlanks" dxfId="0" priority="4">
      <formula>LEN(TRIM(G15))&gt;0</formula>
    </cfRule>
  </conditionalFormatting>
  <conditionalFormatting sqref="K17">
    <cfRule type="notContainsBlanks" dxfId="0" priority="1">
      <formula>LEN(TRIM(K17))&gt;0</formula>
    </cfRule>
  </conditionalFormatting>
  <conditionalFormatting sqref="K22">
    <cfRule type="notContainsBlanks" dxfId="0" priority="2">
      <formula>LEN(TRIM(K22))&gt;0</formula>
    </cfRule>
  </conditionalFormatting>
  <conditionalFormatting sqref="G9:G12">
    <cfRule type="notContainsBlanks" dxfId="0" priority="5">
      <formula>LEN(TRIM(G9))&gt;0</formula>
    </cfRule>
  </conditionalFormatting>
  <conditionalFormatting sqref="G17:G22">
    <cfRule type="notContainsBlanks" dxfId="0" priority="3">
      <formula>LEN(TRIM(G17))&gt;0</formula>
    </cfRule>
  </conditionalFormatting>
  <conditionalFormatting sqref="O9:O26">
    <cfRule type="notContainsBlanks" dxfId="0" priority="8">
      <formula>LEN(TRIM(O9))&gt;0</formula>
    </cfRule>
  </conditionalFormatting>
  <conditionalFormatting sqref="S9:S26">
    <cfRule type="notContainsBlanks" dxfId="0" priority="7">
      <formula>LEN(TRIM(S9))&gt;0</formula>
    </cfRule>
  </conditionalFormatting>
  <conditionalFormatting sqref="W9:W26">
    <cfRule type="notContainsBlanks" dxfId="0" priority="6">
      <formula>LEN(TRIM(W9))&gt;0</formula>
    </cfRule>
  </conditionalFormatting>
  <conditionalFormatting sqref="K9:K11 K25 K13:K16 K18:K21 K23">
    <cfRule type="notContainsBlanks" dxfId="0" priority="9">
      <formula>LEN(TRIM(K9))&gt;0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51388888888889" right="0.751388888888889" top="0.2125" bottom="0.2125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8"/>
  <sheetViews>
    <sheetView view="pageBreakPreview" zoomScale="70" zoomScaleNormal="40" workbookViewId="0">
      <selection activeCell="A24" sqref="$A18:$XFD24"/>
    </sheetView>
  </sheetViews>
  <sheetFormatPr defaultColWidth="14.1238938053097" defaultRowHeight="15.75" customHeight="1"/>
  <cols>
    <col min="1" max="1" width="4.64601769911504" style="67" customWidth="1"/>
    <col min="2" max="2" width="18.212389380531" style="67" customWidth="1"/>
    <col min="3" max="3" width="20.3893805309735" style="67" customWidth="1"/>
    <col min="4" max="4" width="22.6725663716814" style="67" customWidth="1"/>
    <col min="5" max="5" width="16.5929203539823" style="67" customWidth="1"/>
    <col min="6" max="6" width="61.9203539823009" style="67" customWidth="1"/>
    <col min="7" max="7" width="10.0353982300885" style="67" customWidth="1"/>
    <col min="8" max="8" width="9.84955752212389" style="67" hidden="1" customWidth="1"/>
    <col min="9" max="14" width="9.84955752212389" style="67" customWidth="1"/>
    <col min="15" max="15" width="6.31858407079646" style="67" customWidth="1"/>
    <col min="16" max="18" width="9.66371681415929" style="67" customWidth="1"/>
    <col min="19" max="19" width="6.13274336283186" style="67" customWidth="1"/>
    <col min="20" max="20" width="9.66371681415929" style="67" customWidth="1"/>
    <col min="21" max="22" width="9.47787610619469" style="67" customWidth="1"/>
    <col min="23" max="23" width="7.43362831858407" style="67" customWidth="1"/>
    <col min="24" max="24" width="11.3362831858407" style="67" customWidth="1"/>
    <col min="25" max="25" width="31.9646017699115" style="67" customWidth="1"/>
    <col min="26" max="16384" width="14.1238938053097" style="67"/>
  </cols>
  <sheetData>
    <row r="1" s="67" customFormat="1" ht="30" customHeight="1" spans="1:24">
      <c r="A1" s="68" t="s">
        <v>0</v>
      </c>
      <c r="B1" s="69"/>
      <c r="C1" s="69"/>
      <c r="D1" s="70"/>
      <c r="E1" s="71" t="s">
        <v>1</v>
      </c>
      <c r="F1" s="72"/>
      <c r="G1" s="73" t="str">
        <f>'[2]Style Summary Cover Page'!E1</f>
        <v>BG7255</v>
      </c>
      <c r="H1" s="74"/>
      <c r="I1" s="129" t="s">
        <v>2</v>
      </c>
      <c r="J1" s="71"/>
      <c r="K1" s="73" t="e">
        <f>'[2]Style Summary Cover Page'!I1</f>
        <v>#REF!</v>
      </c>
      <c r="L1" s="130"/>
      <c r="M1" s="130"/>
      <c r="N1" s="74"/>
      <c r="O1" s="131"/>
      <c r="P1" s="131"/>
      <c r="Q1" s="131"/>
      <c r="R1" s="131"/>
      <c r="S1" s="131"/>
      <c r="T1" s="131"/>
      <c r="U1" s="131"/>
      <c r="V1" s="131"/>
      <c r="W1" s="131"/>
      <c r="X1" s="131"/>
    </row>
    <row r="2" s="67" customFormat="1" customHeight="1" spans="1:24">
      <c r="A2" s="75" t="s">
        <v>3</v>
      </c>
      <c r="B2" s="76"/>
      <c r="C2" s="77" t="str">
        <f>'[2]Style Summary Cover Page'!B2</f>
        <v>VALENTINA DRESS</v>
      </c>
      <c r="D2" s="78" t="s">
        <v>4</v>
      </c>
      <c r="E2" s="79" t="str">
        <f>'[2]Style Summary Cover Page'!D2</f>
        <v>SARAH PUNTER</v>
      </c>
      <c r="F2" s="79"/>
      <c r="G2" s="80"/>
      <c r="H2" s="81" t="s">
        <v>5</v>
      </c>
      <c r="I2" s="81"/>
      <c r="J2" s="81"/>
      <c r="K2" s="132" t="str">
        <f>'[2]Style Summary Cover Page'!I2</f>
        <v>NEW ORIGINAL SAMPLE </v>
      </c>
      <c r="L2" s="133"/>
      <c r="M2" s="133"/>
      <c r="N2" s="134"/>
      <c r="O2" s="135"/>
      <c r="P2" s="135"/>
      <c r="Q2" s="135"/>
      <c r="R2" s="135"/>
      <c r="S2" s="135"/>
      <c r="T2" s="135"/>
      <c r="U2" s="135"/>
      <c r="V2" s="135"/>
      <c r="W2" s="135"/>
      <c r="X2" s="135"/>
    </row>
    <row r="3" s="67" customFormat="1" customHeight="1" spans="1:24">
      <c r="A3" s="82" t="s">
        <v>6</v>
      </c>
      <c r="B3" s="83"/>
      <c r="C3" s="84">
        <f>'[2]Style Summary Cover Page'!B3</f>
        <v>45495</v>
      </c>
      <c r="D3" s="85" t="s">
        <v>7</v>
      </c>
      <c r="E3" s="86" t="str">
        <f>'[2]Style Summary Cover Page'!D3</f>
        <v>SOPHIA S </v>
      </c>
      <c r="F3" s="86"/>
      <c r="G3" s="87"/>
      <c r="H3" s="88"/>
      <c r="I3" s="88"/>
      <c r="J3" s="88"/>
      <c r="K3" s="132"/>
      <c r="L3" s="133"/>
      <c r="M3" s="133"/>
      <c r="N3" s="134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="67" customFormat="1" customHeight="1" spans="1:24">
      <c r="A4" s="82" t="s">
        <v>8</v>
      </c>
      <c r="B4" s="83"/>
      <c r="C4" s="84" t="str">
        <f>'[2]Style Summary Cover Page'!B4</f>
        <v>FALL 1 25</v>
      </c>
      <c r="D4" s="85" t="s">
        <v>9</v>
      </c>
      <c r="E4" s="86" t="str">
        <f>'[2]Style Summary Cover Page'!D4</f>
        <v>HANNAH S</v>
      </c>
      <c r="F4" s="86"/>
      <c r="G4" s="89"/>
      <c r="H4" s="88"/>
      <c r="I4" s="88"/>
      <c r="J4" s="88"/>
      <c r="K4" s="136"/>
      <c r="L4" s="137"/>
      <c r="M4" s="137"/>
      <c r="N4" s="138"/>
      <c r="O4" s="135"/>
      <c r="P4" s="135"/>
      <c r="Q4" s="135"/>
      <c r="R4" s="135"/>
      <c r="S4" s="135"/>
      <c r="T4" s="135"/>
      <c r="U4" s="135"/>
      <c r="V4" s="135"/>
      <c r="W4" s="135"/>
      <c r="X4" s="135"/>
    </row>
    <row r="5" s="67" customFormat="1" customHeight="1" spans="1:24">
      <c r="A5" s="82" t="s">
        <v>10</v>
      </c>
      <c r="B5" s="83"/>
      <c r="C5" s="84" t="str">
        <f>'[2]Style Summary Cover Page'!B5</f>
        <v>XS-XXL</v>
      </c>
      <c r="D5" s="85" t="s">
        <v>11</v>
      </c>
      <c r="E5" s="86" t="str">
        <f>'[2]Style Summary Cover Page'!D5</f>
        <v>ANY AVAILABLE</v>
      </c>
      <c r="F5" s="86"/>
      <c r="G5" s="89"/>
      <c r="H5" s="90" t="s">
        <v>12</v>
      </c>
      <c r="I5" s="139"/>
      <c r="J5" s="140"/>
      <c r="K5" s="141" t="str">
        <f>'[2]Style Summary Cover Page'!I5</f>
        <v>D.CARD PATTERN
BG5231</v>
      </c>
      <c r="L5" s="141"/>
      <c r="M5" s="141"/>
      <c r="N5" s="142"/>
      <c r="O5" s="135"/>
      <c r="P5" s="135"/>
      <c r="Q5" s="135"/>
      <c r="R5" s="135"/>
      <c r="S5" s="135"/>
      <c r="T5" s="135"/>
      <c r="U5" s="135"/>
      <c r="V5" s="135"/>
      <c r="W5" s="135"/>
      <c r="X5" s="135"/>
    </row>
    <row r="6" s="67" customFormat="1" customHeight="1" spans="1:24">
      <c r="A6" s="91" t="s">
        <v>13</v>
      </c>
      <c r="B6" s="92"/>
      <c r="C6" s="93" t="str">
        <f>'[2]Style Summary Cover Page'!B6</f>
        <v>SMALL</v>
      </c>
      <c r="D6" s="94" t="s">
        <v>14</v>
      </c>
      <c r="E6" s="95" t="str">
        <f>'[2]Style Summary Cover Page'!D6</f>
        <v>MATTE SATIN</v>
      </c>
      <c r="F6" s="95"/>
      <c r="G6" s="96"/>
      <c r="H6" s="97" t="s">
        <v>15</v>
      </c>
      <c r="I6" s="143"/>
      <c r="J6" s="144"/>
      <c r="K6" s="145" t="e">
        <f>'[2]Style Summary Cover Page'!I6</f>
        <v>#REF!</v>
      </c>
      <c r="L6" s="145"/>
      <c r="M6" s="145"/>
      <c r="N6" s="146"/>
      <c r="O6" s="135"/>
      <c r="P6" s="135"/>
      <c r="Q6" s="135"/>
      <c r="R6" s="135"/>
      <c r="S6" s="135"/>
      <c r="T6" s="135"/>
      <c r="U6" s="135"/>
      <c r="V6" s="135"/>
      <c r="W6" s="135"/>
      <c r="X6" s="156"/>
    </row>
    <row r="7" s="67" customFormat="1" customHeight="1" spans="1:25">
      <c r="A7" s="98"/>
      <c r="B7" s="99" t="s">
        <v>16</v>
      </c>
      <c r="C7" s="100"/>
      <c r="D7" s="100"/>
      <c r="E7" s="100"/>
      <c r="F7" s="101"/>
      <c r="G7" s="102" t="s">
        <v>17</v>
      </c>
      <c r="H7" s="103" t="s">
        <v>18</v>
      </c>
      <c r="I7" s="103" t="s">
        <v>19</v>
      </c>
      <c r="J7" s="147" t="s">
        <v>20</v>
      </c>
      <c r="K7" s="148" t="s">
        <v>21</v>
      </c>
      <c r="L7" s="103" t="s">
        <v>22</v>
      </c>
      <c r="M7" s="103" t="s">
        <v>23</v>
      </c>
      <c r="N7" s="103" t="s">
        <v>24</v>
      </c>
      <c r="O7" s="149"/>
      <c r="P7" s="149"/>
      <c r="Q7" s="157"/>
      <c r="R7" s="149"/>
      <c r="S7" s="149"/>
      <c r="T7" s="149"/>
      <c r="U7" s="157"/>
      <c r="V7" s="149"/>
      <c r="W7" s="149"/>
      <c r="X7" s="157"/>
      <c r="Y7" s="151"/>
    </row>
    <row r="8" s="67" customFormat="1" ht="15" customHeight="1" spans="1:25">
      <c r="A8" s="104"/>
      <c r="B8" s="105"/>
      <c r="C8" s="105"/>
      <c r="D8" s="105"/>
      <c r="E8" s="105"/>
      <c r="F8" s="106"/>
      <c r="G8" s="107"/>
      <c r="H8" s="108"/>
      <c r="I8" s="108"/>
      <c r="J8" s="108"/>
      <c r="K8" s="108"/>
      <c r="L8" s="108"/>
      <c r="M8" s="108"/>
      <c r="N8" s="108"/>
      <c r="O8" s="150"/>
      <c r="P8" s="151"/>
      <c r="Q8" s="151"/>
      <c r="R8" s="151"/>
      <c r="S8" s="150"/>
      <c r="T8" s="151"/>
      <c r="U8" s="151"/>
      <c r="V8" s="151"/>
      <c r="W8" s="150"/>
      <c r="X8" s="151"/>
      <c r="Y8" s="151"/>
    </row>
    <row r="9" s="67" customFormat="1" ht="35" customHeight="1" spans="1:25">
      <c r="A9" s="109">
        <v>1</v>
      </c>
      <c r="B9" s="110" t="s">
        <v>25</v>
      </c>
      <c r="C9" s="111"/>
      <c r="D9" s="111"/>
      <c r="E9" s="112"/>
      <c r="F9" s="113" t="s">
        <v>26</v>
      </c>
      <c r="G9" s="114">
        <v>0.5</v>
      </c>
      <c r="H9" s="115">
        <v>52.625</v>
      </c>
      <c r="I9" s="152">
        <f>'XS-XXL'!I9*2.54</f>
        <v>134.9375</v>
      </c>
      <c r="J9" s="152">
        <f>'XS-XXL'!J9*2.54</f>
        <v>137.16</v>
      </c>
      <c r="K9" s="152">
        <f>'XS-XXL'!K9*2.54</f>
        <v>139.3825</v>
      </c>
      <c r="L9" s="152">
        <f>'XS-XXL'!L9*2.54</f>
        <v>141.605</v>
      </c>
      <c r="M9" s="152">
        <f>'XS-XXL'!M9*2.54</f>
        <v>143.8275</v>
      </c>
      <c r="N9" s="152">
        <f>'XS-XXL'!N9*2.54</f>
        <v>146.05</v>
      </c>
      <c r="O9" s="153"/>
      <c r="P9" s="153"/>
      <c r="Q9" s="153"/>
      <c r="R9" s="154"/>
      <c r="S9" s="153"/>
      <c r="T9" s="153"/>
      <c r="U9" s="153"/>
      <c r="V9" s="154"/>
      <c r="W9" s="153"/>
      <c r="X9" s="153"/>
      <c r="Y9" s="158"/>
    </row>
    <row r="10" s="67" customFormat="1" ht="35" customHeight="1" spans="1:25">
      <c r="A10" s="109">
        <f t="shared" ref="A10:A26" si="0">A9+1</f>
        <v>2</v>
      </c>
      <c r="B10" s="110" t="s">
        <v>27</v>
      </c>
      <c r="C10" s="111"/>
      <c r="D10" s="111"/>
      <c r="E10" s="112"/>
      <c r="F10" s="113" t="s">
        <v>28</v>
      </c>
      <c r="G10" s="114">
        <v>0.5</v>
      </c>
      <c r="H10" s="115">
        <v>49.625</v>
      </c>
      <c r="I10" s="152">
        <f>'XS-XXL'!I10*2.54</f>
        <v>127</v>
      </c>
      <c r="J10" s="152">
        <f>'XS-XXL'!J10*2.54</f>
        <v>128.905</v>
      </c>
      <c r="K10" s="152">
        <f>'XS-XXL'!K10*2.54</f>
        <v>130.81</v>
      </c>
      <c r="L10" s="152">
        <f>'XS-XXL'!L10*2.54</f>
        <v>132.715</v>
      </c>
      <c r="M10" s="152">
        <f>'XS-XXL'!M10*2.54</f>
        <v>134.62</v>
      </c>
      <c r="N10" s="152">
        <f>'XS-XXL'!N10*2.54</f>
        <v>136.525</v>
      </c>
      <c r="O10" s="153"/>
      <c r="P10" s="153"/>
      <c r="Q10" s="153"/>
      <c r="R10" s="154"/>
      <c r="S10" s="153"/>
      <c r="T10" s="153"/>
      <c r="U10" s="153"/>
      <c r="V10" s="154"/>
      <c r="W10" s="153"/>
      <c r="X10" s="153"/>
      <c r="Y10" s="158"/>
    </row>
    <row r="11" s="67" customFormat="1" ht="35" customHeight="1" spans="1:25">
      <c r="A11" s="109">
        <f t="shared" si="0"/>
        <v>3</v>
      </c>
      <c r="B11" s="110" t="s">
        <v>29</v>
      </c>
      <c r="C11" s="111"/>
      <c r="D11" s="111"/>
      <c r="E11" s="112"/>
      <c r="F11" s="116" t="s">
        <v>30</v>
      </c>
      <c r="G11" s="114">
        <v>0.5</v>
      </c>
      <c r="H11" s="115">
        <v>45.875</v>
      </c>
      <c r="I11" s="152">
        <f>'XS-XXL'!I11*2.54</f>
        <v>117.475</v>
      </c>
      <c r="J11" s="152">
        <f>'XS-XXL'!J11*2.54</f>
        <v>119.38</v>
      </c>
      <c r="K11" s="152">
        <f>'XS-XXL'!K11*2.54</f>
        <v>121.285</v>
      </c>
      <c r="L11" s="152">
        <f>'XS-XXL'!L11*2.54</f>
        <v>123.19</v>
      </c>
      <c r="M11" s="152">
        <f>'XS-XXL'!M11*2.54</f>
        <v>125.095</v>
      </c>
      <c r="N11" s="152">
        <f>'XS-XXL'!N11*2.54</f>
        <v>127</v>
      </c>
      <c r="O11" s="153"/>
      <c r="P11" s="153"/>
      <c r="Q11" s="153"/>
      <c r="R11" s="154"/>
      <c r="S11" s="153"/>
      <c r="T11" s="153"/>
      <c r="U11" s="153"/>
      <c r="V11" s="154"/>
      <c r="W11" s="153"/>
      <c r="X11" s="153"/>
      <c r="Y11" s="158"/>
    </row>
    <row r="12" s="67" customFormat="1" ht="35" customHeight="1" spans="1:25">
      <c r="A12" s="109">
        <f t="shared" si="0"/>
        <v>4</v>
      </c>
      <c r="B12" s="110" t="s">
        <v>31</v>
      </c>
      <c r="C12" s="111"/>
      <c r="D12" s="111"/>
      <c r="E12" s="112"/>
      <c r="F12" s="113" t="s">
        <v>32</v>
      </c>
      <c r="G12" s="114">
        <v>0.5</v>
      </c>
      <c r="H12" s="115">
        <v>1</v>
      </c>
      <c r="I12" s="152">
        <f>'XS-XXL'!I12*2.54</f>
        <v>2.54</v>
      </c>
      <c r="J12" s="152">
        <f>'XS-XXL'!J12*2.54</f>
        <v>2.54</v>
      </c>
      <c r="K12" s="152">
        <f>'XS-XXL'!K12*2.54</f>
        <v>2.54</v>
      </c>
      <c r="L12" s="152">
        <f>'XS-XXL'!L12*2.54</f>
        <v>2.54</v>
      </c>
      <c r="M12" s="152">
        <f>'XS-XXL'!M12*2.54</f>
        <v>2.54</v>
      </c>
      <c r="N12" s="152">
        <f>'XS-XXL'!N12*2.54</f>
        <v>2.54</v>
      </c>
      <c r="O12" s="153"/>
      <c r="P12" s="153"/>
      <c r="Q12" s="153"/>
      <c r="R12" s="154"/>
      <c r="S12" s="153"/>
      <c r="T12" s="153"/>
      <c r="U12" s="153"/>
      <c r="V12" s="154"/>
      <c r="W12" s="153"/>
      <c r="X12" s="153"/>
      <c r="Y12" s="158"/>
    </row>
    <row r="13" s="67" customFormat="1" ht="35" customHeight="1" spans="1:25">
      <c r="A13" s="109">
        <f t="shared" si="0"/>
        <v>5</v>
      </c>
      <c r="B13" s="110" t="s">
        <v>33</v>
      </c>
      <c r="C13" s="111"/>
      <c r="D13" s="111"/>
      <c r="E13" s="112"/>
      <c r="F13" s="117" t="s">
        <v>34</v>
      </c>
      <c r="G13" s="118">
        <v>0.25</v>
      </c>
      <c r="H13" s="115">
        <v>30.25</v>
      </c>
      <c r="I13" s="152">
        <f>'XS-XXL'!I13*2.54</f>
        <v>77.47</v>
      </c>
      <c r="J13" s="152">
        <f>'XS-XXL'!J13*2.54</f>
        <v>78.74</v>
      </c>
      <c r="K13" s="152">
        <f>'XS-XXL'!K13*2.54</f>
        <v>80.01</v>
      </c>
      <c r="L13" s="152">
        <f>'XS-XXL'!L13*2.54</f>
        <v>81.28</v>
      </c>
      <c r="M13" s="152">
        <f>'XS-XXL'!M13*2.54</f>
        <v>82.55</v>
      </c>
      <c r="N13" s="152">
        <f>'XS-XXL'!N13*2.54</f>
        <v>83.82</v>
      </c>
      <c r="O13" s="153"/>
      <c r="P13" s="153"/>
      <c r="Q13" s="153"/>
      <c r="R13" s="154"/>
      <c r="S13" s="153"/>
      <c r="T13" s="153"/>
      <c r="U13" s="153"/>
      <c r="V13" s="154"/>
      <c r="W13" s="153"/>
      <c r="X13" s="153"/>
      <c r="Y13" s="158"/>
    </row>
    <row r="14" s="67" customFormat="1" ht="35" customHeight="1" spans="1:25">
      <c r="A14" s="109">
        <f t="shared" si="0"/>
        <v>6</v>
      </c>
      <c r="B14" s="110" t="s">
        <v>35</v>
      </c>
      <c r="C14" s="111"/>
      <c r="D14" s="111"/>
      <c r="E14" s="112"/>
      <c r="F14" s="119" t="s">
        <v>36</v>
      </c>
      <c r="G14" s="118">
        <v>0.125</v>
      </c>
      <c r="H14" s="115">
        <v>9.75</v>
      </c>
      <c r="I14" s="152">
        <f>'XS-XXL'!I14*2.54</f>
        <v>25.4</v>
      </c>
      <c r="J14" s="152">
        <f>'XS-XXL'!J14*2.54</f>
        <v>26.3525</v>
      </c>
      <c r="K14" s="152">
        <f>'XS-XXL'!K14*2.54</f>
        <v>27.305</v>
      </c>
      <c r="L14" s="152">
        <f>'XS-XXL'!L14*2.54</f>
        <v>28.575</v>
      </c>
      <c r="M14" s="152">
        <f>'XS-XXL'!M14*2.54</f>
        <v>29.845</v>
      </c>
      <c r="N14" s="152">
        <f>'XS-XXL'!N14*2.54</f>
        <v>31.115</v>
      </c>
      <c r="O14" s="153"/>
      <c r="P14" s="153"/>
      <c r="Q14" s="153"/>
      <c r="R14" s="154"/>
      <c r="S14" s="153"/>
      <c r="T14" s="153"/>
      <c r="U14" s="153"/>
      <c r="V14" s="154"/>
      <c r="W14" s="153"/>
      <c r="X14" s="153"/>
      <c r="Y14" s="158"/>
    </row>
    <row r="15" s="67" customFormat="1" ht="35" customHeight="1" spans="1:25">
      <c r="A15" s="109">
        <f t="shared" si="0"/>
        <v>7</v>
      </c>
      <c r="B15" s="110" t="s">
        <v>37</v>
      </c>
      <c r="C15" s="111"/>
      <c r="D15" s="111"/>
      <c r="E15" s="112"/>
      <c r="F15" s="116" t="s">
        <v>38</v>
      </c>
      <c r="G15" s="114">
        <v>0.25</v>
      </c>
      <c r="H15" s="115">
        <f>I15-1.125</f>
        <v>51.8975</v>
      </c>
      <c r="I15" s="152">
        <f>'XS-XXL'!I15*2.54</f>
        <v>53.0225</v>
      </c>
      <c r="J15" s="152">
        <f>'XS-XXL'!J15*2.54</f>
        <v>55.88</v>
      </c>
      <c r="K15" s="152">
        <f>'XS-XXL'!K15*2.54</f>
        <v>58.7375</v>
      </c>
      <c r="L15" s="152">
        <f>'XS-XXL'!L15*2.54</f>
        <v>61.595</v>
      </c>
      <c r="M15" s="152">
        <f>'XS-XXL'!M15*2.54</f>
        <v>64.4525</v>
      </c>
      <c r="N15" s="152">
        <f>'XS-XXL'!N15*2.54</f>
        <v>67.31</v>
      </c>
      <c r="O15" s="153"/>
      <c r="P15" s="153"/>
      <c r="Q15" s="153"/>
      <c r="R15" s="154"/>
      <c r="S15" s="153"/>
      <c r="T15" s="153"/>
      <c r="U15" s="153"/>
      <c r="V15" s="154"/>
      <c r="W15" s="153"/>
      <c r="X15" s="153"/>
      <c r="Y15" s="158"/>
    </row>
    <row r="16" s="67" customFormat="1" ht="35" customHeight="1" spans="1:25">
      <c r="A16" s="109">
        <f t="shared" si="0"/>
        <v>8</v>
      </c>
      <c r="B16" s="110" t="s">
        <v>39</v>
      </c>
      <c r="C16" s="111"/>
      <c r="D16" s="111"/>
      <c r="E16" s="112"/>
      <c r="F16" s="117" t="s">
        <v>40</v>
      </c>
      <c r="G16" s="118">
        <v>0.125</v>
      </c>
      <c r="H16" s="115">
        <f>I16-3/8</f>
        <v>11.3725</v>
      </c>
      <c r="I16" s="152">
        <f>'XS-XXL'!I16*2.54</f>
        <v>11.7475</v>
      </c>
      <c r="J16" s="152">
        <f>'XS-XXL'!J16*2.54</f>
        <v>12.7</v>
      </c>
      <c r="K16" s="152">
        <f>'XS-XXL'!K16*2.54</f>
        <v>13.6525</v>
      </c>
      <c r="L16" s="152">
        <f>'XS-XXL'!L16*2.54</f>
        <v>14.605</v>
      </c>
      <c r="M16" s="152">
        <f>'XS-XXL'!M16*2.54</f>
        <v>15.5575</v>
      </c>
      <c r="N16" s="152">
        <f>'XS-XXL'!N16*2.54</f>
        <v>16.51</v>
      </c>
      <c r="O16" s="153"/>
      <c r="P16" s="153"/>
      <c r="Q16" s="153"/>
      <c r="R16" s="154"/>
      <c r="S16" s="153"/>
      <c r="T16" s="153"/>
      <c r="U16" s="153"/>
      <c r="V16" s="154"/>
      <c r="W16" s="153"/>
      <c r="X16" s="153"/>
      <c r="Y16" s="158"/>
    </row>
    <row r="17" s="67" customFormat="1" ht="35" customHeight="1" spans="1:25">
      <c r="A17" s="109">
        <f t="shared" si="0"/>
        <v>9</v>
      </c>
      <c r="B17" s="110" t="s">
        <v>41</v>
      </c>
      <c r="C17" s="111"/>
      <c r="D17" s="111"/>
      <c r="E17" s="112"/>
      <c r="F17" s="116" t="s">
        <v>42</v>
      </c>
      <c r="G17" s="114">
        <v>0.25</v>
      </c>
      <c r="H17" s="115">
        <f>I17-1.125</f>
        <v>36.6575</v>
      </c>
      <c r="I17" s="152">
        <f>'XS-XXL'!I17*2.54</f>
        <v>37.7825</v>
      </c>
      <c r="J17" s="152">
        <f>'XS-XXL'!J17*2.54</f>
        <v>40.64</v>
      </c>
      <c r="K17" s="152">
        <f>'XS-XXL'!K17*2.54</f>
        <v>43.4975</v>
      </c>
      <c r="L17" s="152">
        <f>'XS-XXL'!L17*2.54</f>
        <v>46.355</v>
      </c>
      <c r="M17" s="152">
        <f>'XS-XXL'!M17*2.54</f>
        <v>49.2125</v>
      </c>
      <c r="N17" s="152">
        <f>'XS-XXL'!N17*2.54</f>
        <v>52.07</v>
      </c>
      <c r="O17" s="153"/>
      <c r="P17" s="153"/>
      <c r="Q17" s="153"/>
      <c r="R17" s="154"/>
      <c r="S17" s="153"/>
      <c r="T17" s="153"/>
      <c r="U17" s="153"/>
      <c r="V17" s="154"/>
      <c r="W17" s="153"/>
      <c r="X17" s="153"/>
      <c r="Y17" s="158"/>
    </row>
    <row r="18" s="67" customFormat="1" ht="35" customHeight="1" spans="1:25">
      <c r="A18" s="109">
        <f t="shared" si="0"/>
        <v>10</v>
      </c>
      <c r="B18" s="110" t="s">
        <v>43</v>
      </c>
      <c r="C18" s="111"/>
      <c r="D18" s="111"/>
      <c r="E18" s="112"/>
      <c r="F18" s="116" t="s">
        <v>44</v>
      </c>
      <c r="G18" s="114">
        <v>0.5</v>
      </c>
      <c r="H18" s="115">
        <v>29</v>
      </c>
      <c r="I18" s="152">
        <f>'XS-XXL'!I18*2.54</f>
        <v>76.2</v>
      </c>
      <c r="J18" s="152">
        <f>'XS-XXL'!J18*2.54</f>
        <v>81.28</v>
      </c>
      <c r="K18" s="152">
        <f>'XS-XXL'!K18*2.54</f>
        <v>86.36</v>
      </c>
      <c r="L18" s="152">
        <f>'XS-XXL'!L18*2.54</f>
        <v>92.71</v>
      </c>
      <c r="M18" s="152">
        <f>'XS-XXL'!M18*2.54</f>
        <v>99.06</v>
      </c>
      <c r="N18" s="152">
        <f>'XS-XXL'!N18*2.54</f>
        <v>105.41</v>
      </c>
      <c r="O18" s="153"/>
      <c r="P18" s="153"/>
      <c r="Q18" s="153"/>
      <c r="R18" s="154"/>
      <c r="S18" s="153"/>
      <c r="T18" s="153"/>
      <c r="U18" s="153"/>
      <c r="V18" s="154"/>
      <c r="W18" s="153"/>
      <c r="X18" s="153"/>
      <c r="Y18" s="158"/>
    </row>
    <row r="19" s="67" customFormat="1" ht="35" customHeight="1" spans="1:25">
      <c r="A19" s="109">
        <f t="shared" si="0"/>
        <v>11</v>
      </c>
      <c r="B19" s="110" t="s">
        <v>45</v>
      </c>
      <c r="C19" s="111"/>
      <c r="D19" s="111"/>
      <c r="E19" s="112"/>
      <c r="F19" s="116" t="s">
        <v>46</v>
      </c>
      <c r="G19" s="114">
        <v>0.5</v>
      </c>
      <c r="H19" s="115">
        <v>28</v>
      </c>
      <c r="I19" s="152">
        <f>'XS-XXL'!I19*2.54</f>
        <v>73.66</v>
      </c>
      <c r="J19" s="152">
        <f>'XS-XXL'!J19*2.54</f>
        <v>78.74</v>
      </c>
      <c r="K19" s="152">
        <f>'XS-XXL'!K19*2.54</f>
        <v>83.82</v>
      </c>
      <c r="L19" s="152">
        <f>'XS-XXL'!L19*2.54</f>
        <v>90.17</v>
      </c>
      <c r="M19" s="152">
        <f>'XS-XXL'!M19*2.54</f>
        <v>96.52</v>
      </c>
      <c r="N19" s="152">
        <f>'XS-XXL'!N19*2.54</f>
        <v>102.87</v>
      </c>
      <c r="O19" s="153"/>
      <c r="P19" s="153"/>
      <c r="Q19" s="153"/>
      <c r="R19" s="154"/>
      <c r="S19" s="153"/>
      <c r="T19" s="153"/>
      <c r="U19" s="153"/>
      <c r="V19" s="154"/>
      <c r="W19" s="153"/>
      <c r="X19" s="153"/>
      <c r="Y19" s="158"/>
    </row>
    <row r="20" s="67" customFormat="1" ht="35" customHeight="1" spans="1:25">
      <c r="A20" s="109">
        <f t="shared" si="0"/>
        <v>12</v>
      </c>
      <c r="B20" s="110" t="s">
        <v>47</v>
      </c>
      <c r="C20" s="111"/>
      <c r="D20" s="111"/>
      <c r="E20" s="112"/>
      <c r="F20" s="116" t="s">
        <v>48</v>
      </c>
      <c r="G20" s="114">
        <v>0.5</v>
      </c>
      <c r="H20" s="115">
        <v>34</v>
      </c>
      <c r="I20" s="152">
        <f>'XS-XXL'!I20*2.54</f>
        <v>88.9</v>
      </c>
      <c r="J20" s="152">
        <f>'XS-XXL'!J20*2.54</f>
        <v>93.98</v>
      </c>
      <c r="K20" s="152">
        <f>'XS-XXL'!K20*2.54</f>
        <v>99.06</v>
      </c>
      <c r="L20" s="152">
        <f>'XS-XXL'!L20*2.54</f>
        <v>105.41</v>
      </c>
      <c r="M20" s="152">
        <f>'XS-XXL'!M20*2.54</f>
        <v>111.76</v>
      </c>
      <c r="N20" s="152">
        <f>'XS-XXL'!N20*2.54</f>
        <v>118.11</v>
      </c>
      <c r="O20" s="153"/>
      <c r="P20" s="153"/>
      <c r="Q20" s="153"/>
      <c r="R20" s="154"/>
      <c r="S20" s="153"/>
      <c r="T20" s="153"/>
      <c r="U20" s="153"/>
      <c r="V20" s="154"/>
      <c r="W20" s="153"/>
      <c r="X20" s="153"/>
      <c r="Y20" s="158"/>
    </row>
    <row r="21" s="67" customFormat="1" ht="35" customHeight="1" spans="1:25">
      <c r="A21" s="109">
        <f t="shared" si="0"/>
        <v>13</v>
      </c>
      <c r="B21" s="110" t="s">
        <v>49</v>
      </c>
      <c r="C21" s="111"/>
      <c r="D21" s="111"/>
      <c r="E21" s="112"/>
      <c r="F21" s="120" t="s">
        <v>50</v>
      </c>
      <c r="G21" s="114">
        <v>0.5</v>
      </c>
      <c r="H21" s="115">
        <v>56</v>
      </c>
      <c r="I21" s="152">
        <f>'XS-XXL'!I21*2.54</f>
        <v>144.78</v>
      </c>
      <c r="J21" s="152">
        <f>'XS-XXL'!J21*2.54</f>
        <v>149.86</v>
      </c>
      <c r="K21" s="152">
        <f>'XS-XXL'!K21*2.54</f>
        <v>154.94</v>
      </c>
      <c r="L21" s="152">
        <f>'XS-XXL'!L21*2.54</f>
        <v>161.29</v>
      </c>
      <c r="M21" s="152">
        <f>'XS-XXL'!M21*2.54</f>
        <v>167.64</v>
      </c>
      <c r="N21" s="152">
        <f>'XS-XXL'!N21*2.54</f>
        <v>173.99</v>
      </c>
      <c r="O21" s="153"/>
      <c r="P21" s="153"/>
      <c r="Q21" s="153"/>
      <c r="R21" s="154"/>
      <c r="S21" s="153"/>
      <c r="T21" s="153"/>
      <c r="U21" s="153"/>
      <c r="V21" s="154"/>
      <c r="W21" s="153"/>
      <c r="X21" s="153"/>
      <c r="Y21" s="158"/>
    </row>
    <row r="22" s="67" customFormat="1" ht="35" customHeight="1" spans="1:25">
      <c r="A22" s="109">
        <f t="shared" si="0"/>
        <v>14</v>
      </c>
      <c r="B22" s="110" t="s">
        <v>51</v>
      </c>
      <c r="C22" s="111"/>
      <c r="D22" s="111"/>
      <c r="E22" s="112"/>
      <c r="F22" s="120" t="s">
        <v>52</v>
      </c>
      <c r="G22" s="114">
        <v>0.5</v>
      </c>
      <c r="H22" s="115">
        <v>56</v>
      </c>
      <c r="I22" s="152">
        <f>'XS-XXL'!I22*2.54</f>
        <v>144.78</v>
      </c>
      <c r="J22" s="152">
        <f>'XS-XXL'!J22*2.54</f>
        <v>149.86</v>
      </c>
      <c r="K22" s="152">
        <f>'XS-XXL'!K22*2.54</f>
        <v>154.94</v>
      </c>
      <c r="L22" s="152">
        <f>'XS-XXL'!L22*2.54</f>
        <v>161.29</v>
      </c>
      <c r="M22" s="152">
        <f>'XS-XXL'!M22*2.54</f>
        <v>167.64</v>
      </c>
      <c r="N22" s="152">
        <f>'XS-XXL'!N22*2.54</f>
        <v>173.99</v>
      </c>
      <c r="O22" s="153"/>
      <c r="P22" s="154"/>
      <c r="Q22" s="153"/>
      <c r="R22" s="154"/>
      <c r="S22" s="153"/>
      <c r="T22" s="154"/>
      <c r="U22" s="153"/>
      <c r="V22" s="154"/>
      <c r="W22" s="153"/>
      <c r="X22" s="153"/>
      <c r="Y22" s="158"/>
    </row>
    <row r="23" s="67" customFormat="1" ht="35" customHeight="1" spans="1:25">
      <c r="A23" s="109">
        <f t="shared" si="0"/>
        <v>15</v>
      </c>
      <c r="B23" s="110" t="s">
        <v>53</v>
      </c>
      <c r="C23" s="111"/>
      <c r="D23" s="111"/>
      <c r="E23" s="112"/>
      <c r="F23" s="121" t="s">
        <v>54</v>
      </c>
      <c r="G23" s="118">
        <v>0.125</v>
      </c>
      <c r="H23" s="115">
        <v>14.5</v>
      </c>
      <c r="I23" s="152">
        <f>'XS-XXL'!I23*2.54</f>
        <v>38.1</v>
      </c>
      <c r="J23" s="152">
        <f>'XS-XXL'!J23*2.54</f>
        <v>39.37</v>
      </c>
      <c r="K23" s="152">
        <f>'XS-XXL'!K23*2.54</f>
        <v>40.64</v>
      </c>
      <c r="L23" s="152">
        <f>'XS-XXL'!L23*2.54</f>
        <v>41.91</v>
      </c>
      <c r="M23" s="152">
        <f>'XS-XXL'!M23*2.54</f>
        <v>43.18</v>
      </c>
      <c r="N23" s="152">
        <f>'XS-XXL'!N23*2.54</f>
        <v>44.45</v>
      </c>
      <c r="O23" s="153"/>
      <c r="P23" s="153"/>
      <c r="Q23" s="153"/>
      <c r="R23" s="154"/>
      <c r="S23" s="153"/>
      <c r="T23" s="153"/>
      <c r="U23" s="153"/>
      <c r="V23" s="154"/>
      <c r="W23" s="153"/>
      <c r="X23" s="153"/>
      <c r="Y23" s="158"/>
    </row>
    <row r="24" s="67" customFormat="1" ht="35" customHeight="1" spans="1:25">
      <c r="A24" s="109">
        <f t="shared" si="0"/>
        <v>16</v>
      </c>
      <c r="B24" s="110" t="s">
        <v>55</v>
      </c>
      <c r="C24" s="111"/>
      <c r="D24" s="111"/>
      <c r="E24" s="112"/>
      <c r="F24" s="121" t="s">
        <v>56</v>
      </c>
      <c r="G24" s="118">
        <v>0.25</v>
      </c>
      <c r="H24" s="115">
        <v>2.5</v>
      </c>
      <c r="I24" s="152">
        <f>'XS-XXL'!I24*2.54</f>
        <v>6.35</v>
      </c>
      <c r="J24" s="152">
        <f>'XS-XXL'!J24*2.54</f>
        <v>6.35</v>
      </c>
      <c r="K24" s="152">
        <f>'XS-XXL'!K24*2.54</f>
        <v>6.35</v>
      </c>
      <c r="L24" s="152">
        <f>'XS-XXL'!L24*2.54</f>
        <v>6.35</v>
      </c>
      <c r="M24" s="152">
        <f>'XS-XXL'!M24*2.54</f>
        <v>6.35</v>
      </c>
      <c r="N24" s="152">
        <f>'XS-XXL'!N24*2.54</f>
        <v>6.35</v>
      </c>
      <c r="O24" s="153"/>
      <c r="P24" s="153"/>
      <c r="Q24" s="153"/>
      <c r="R24" s="154"/>
      <c r="S24" s="153"/>
      <c r="T24" s="153"/>
      <c r="U24" s="153"/>
      <c r="V24" s="154"/>
      <c r="W24" s="153"/>
      <c r="X24" s="153"/>
      <c r="Y24" s="158"/>
    </row>
    <row r="25" s="67" customFormat="1" ht="35" customHeight="1" spans="1:25">
      <c r="A25" s="109">
        <f t="shared" si="0"/>
        <v>17</v>
      </c>
      <c r="B25" s="110" t="s">
        <v>57</v>
      </c>
      <c r="C25" s="111"/>
      <c r="D25" s="111"/>
      <c r="E25" s="112"/>
      <c r="F25" s="122" t="s">
        <v>58</v>
      </c>
      <c r="G25" s="123">
        <v>0.25</v>
      </c>
      <c r="H25" s="115">
        <v>12</v>
      </c>
      <c r="I25" s="152">
        <f>'XS-XXL'!I25*2.54</f>
        <v>31.75</v>
      </c>
      <c r="J25" s="152">
        <f>'XS-XXL'!J25*2.54</f>
        <v>31.75</v>
      </c>
      <c r="K25" s="152">
        <f>'XS-XXL'!K25*2.54</f>
        <v>33.02</v>
      </c>
      <c r="L25" s="152">
        <f>'XS-XXL'!L25*2.54</f>
        <v>33.02</v>
      </c>
      <c r="M25" s="152">
        <f>'XS-XXL'!M25*2.54</f>
        <v>34.29</v>
      </c>
      <c r="N25" s="152">
        <f>'XS-XXL'!N25*2.54</f>
        <v>35.56</v>
      </c>
      <c r="O25" s="153"/>
      <c r="P25" s="154"/>
      <c r="Q25" s="153"/>
      <c r="R25" s="154"/>
      <c r="S25" s="153"/>
      <c r="T25" s="154"/>
      <c r="U25" s="153"/>
      <c r="V25" s="154"/>
      <c r="W25" s="153"/>
      <c r="X25" s="153"/>
      <c r="Y25" s="158"/>
    </row>
    <row r="26" s="67" customFormat="1" ht="35" customHeight="1" spans="1:25">
      <c r="A26" s="109">
        <f t="shared" si="0"/>
        <v>18</v>
      </c>
      <c r="B26" s="110" t="s">
        <v>59</v>
      </c>
      <c r="C26" s="111"/>
      <c r="D26" s="111"/>
      <c r="E26" s="112"/>
      <c r="F26" s="122" t="s">
        <v>60</v>
      </c>
      <c r="G26" s="124">
        <v>0</v>
      </c>
      <c r="H26" s="115">
        <v>0.125</v>
      </c>
      <c r="I26" s="152">
        <f>'XS-XXL'!I26*2.54</f>
        <v>0.3175</v>
      </c>
      <c r="J26" s="152">
        <f>'XS-XXL'!J26*2.54</f>
        <v>0.3175</v>
      </c>
      <c r="K26" s="152">
        <f>'XS-XXL'!K26*2.54</f>
        <v>0.3175</v>
      </c>
      <c r="L26" s="152">
        <f>'XS-XXL'!L26*2.54</f>
        <v>0.3175</v>
      </c>
      <c r="M26" s="152">
        <f>'XS-XXL'!M26*2.54</f>
        <v>0.3175</v>
      </c>
      <c r="N26" s="152">
        <f>'XS-XXL'!N26*2.54</f>
        <v>0.3175</v>
      </c>
      <c r="O26" s="153"/>
      <c r="P26" s="153"/>
      <c r="Q26" s="153"/>
      <c r="R26" s="154"/>
      <c r="S26" s="153"/>
      <c r="T26" s="153"/>
      <c r="U26" s="153"/>
      <c r="V26" s="154"/>
      <c r="W26" s="153"/>
      <c r="X26" s="153"/>
      <c r="Y26" s="158"/>
    </row>
    <row r="27" s="67" customFormat="1" customHeight="1" spans="1:25">
      <c r="A27" s="109" t="e">
        <f>#REF!+1</f>
        <v>#REF!</v>
      </c>
      <c r="B27" s="125"/>
      <c r="C27" s="126"/>
      <c r="D27" s="126"/>
      <c r="E27" s="127"/>
      <c r="F27" s="127"/>
      <c r="G27" s="128"/>
      <c r="H27" s="128"/>
      <c r="I27" s="128"/>
      <c r="J27" s="128"/>
      <c r="K27" s="128"/>
      <c r="L27" s="128"/>
      <c r="M27" s="128"/>
      <c r="N27" s="128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</row>
    <row r="28" s="67" customFormat="1" customHeight="1" spans="1:25">
      <c r="A28" s="109" t="e">
        <f>A27+1</f>
        <v>#REF!</v>
      </c>
      <c r="B28" s="125"/>
      <c r="C28" s="126"/>
      <c r="D28" s="126"/>
      <c r="E28" s="127"/>
      <c r="F28" s="127"/>
      <c r="G28" s="128"/>
      <c r="H28" s="128"/>
      <c r="I28" s="128"/>
      <c r="J28" s="128"/>
      <c r="K28" s="128"/>
      <c r="L28" s="128"/>
      <c r="M28" s="128"/>
      <c r="N28" s="128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</row>
  </sheetData>
  <mergeCells count="50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B7:E8"/>
  </mergeCells>
  <conditionalFormatting sqref="G15">
    <cfRule type="notContainsBlanks" dxfId="0" priority="4">
      <formula>LEN(TRIM(G15))&gt;0</formula>
    </cfRule>
  </conditionalFormatting>
  <conditionalFormatting sqref="G9:G12">
    <cfRule type="notContainsBlanks" dxfId="0" priority="5">
      <formula>LEN(TRIM(G9))&gt;0</formula>
    </cfRule>
  </conditionalFormatting>
  <conditionalFormatting sqref="G17:G22">
    <cfRule type="notContainsBlanks" dxfId="0" priority="3">
      <formula>LEN(TRIM(G17))&gt;0</formula>
    </cfRule>
  </conditionalFormatting>
  <conditionalFormatting sqref="K9:K26">
    <cfRule type="notContainsBlanks" dxfId="0" priority="9">
      <formula>LEN(TRIM(K9))&gt;0</formula>
    </cfRule>
  </conditionalFormatting>
  <conditionalFormatting sqref="O9:O26">
    <cfRule type="notContainsBlanks" dxfId="0" priority="8">
      <formula>LEN(TRIM(O9))&gt;0</formula>
    </cfRule>
  </conditionalFormatting>
  <conditionalFormatting sqref="S9:S26">
    <cfRule type="notContainsBlanks" dxfId="0" priority="7">
      <formula>LEN(TRIM(S9))&gt;0</formula>
    </cfRule>
  </conditionalFormatting>
  <conditionalFormatting sqref="W9:W26">
    <cfRule type="notContainsBlanks" dxfId="0" priority="6">
      <formula>LEN(TRIM(W9))&gt;0</formula>
    </cfRule>
  </conditionalFormatting>
  <dataValidations count="2">
    <dataValidation type="list" allowBlank="1" showInputMessage="1" showErrorMessage="1" sqref="K5">
      <formula1>"YES,NO"</formula1>
    </dataValidation>
    <dataValidation type="list" allowBlank="1" showInputMessage="1" showErrorMessage="1" sqref="K2:N4">
      <formula1>"MAINLINE,LONG LEAD"</formula1>
    </dataValidation>
  </dataValidations>
  <pageMargins left="0.751388888888889" right="0.751388888888889" top="0.2125" bottom="0.2125" header="0.5" footer="0.5"/>
  <pageSetup paperSize="9" scale="6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view="pageBreakPreview" zoomScaleNormal="100" topLeftCell="A11" workbookViewId="0">
      <selection activeCell="F19" sqref="F19"/>
    </sheetView>
  </sheetViews>
  <sheetFormatPr defaultColWidth="9.02654867256637" defaultRowHeight="12.75"/>
  <cols>
    <col min="1" max="1" width="9.02654867256637" style="1"/>
    <col min="2" max="2" width="13.9469026548673" style="1" customWidth="1"/>
    <col min="3" max="4" width="9.02654867256637" style="1"/>
    <col min="5" max="5" width="25.5575221238938" style="1" customWidth="1"/>
    <col min="6" max="6" width="28.7079646017699" style="1" customWidth="1"/>
    <col min="7" max="16384" width="9.02654867256637" style="1"/>
  </cols>
  <sheetData>
    <row r="1" s="1" customFormat="1" ht="15" spans="1:10">
      <c r="A1" s="2" t="s">
        <v>61</v>
      </c>
      <c r="B1" s="2"/>
      <c r="C1" s="2"/>
      <c r="D1" s="3" t="s">
        <v>1</v>
      </c>
      <c r="E1" s="3" t="str">
        <f>'[1]Style Summary Cover Page'!E1</f>
        <v>BG7255</v>
      </c>
      <c r="F1" s="4"/>
      <c r="G1" s="4"/>
      <c r="H1" s="4"/>
      <c r="I1" s="4"/>
      <c r="J1" s="4"/>
    </row>
    <row r="2" s="1" customFormat="1" ht="15" spans="1:10">
      <c r="A2" s="5" t="s">
        <v>3</v>
      </c>
      <c r="B2" s="6" t="str">
        <f>'[1]Style Summary Cover Page'!B2</f>
        <v>VALENTINA DRESS</v>
      </c>
      <c r="C2" s="7" t="s">
        <v>4</v>
      </c>
      <c r="D2" s="6" t="str">
        <f>'[1]Style Summary Cover Page'!D2</f>
        <v>SARAH PUNTER</v>
      </c>
      <c r="E2" s="6"/>
      <c r="F2" s="8" t="s">
        <v>62</v>
      </c>
      <c r="G2" s="9"/>
      <c r="H2" s="10"/>
      <c r="I2" s="46" t="s">
        <v>63</v>
      </c>
      <c r="J2" s="47"/>
    </row>
    <row r="3" s="1" customFormat="1" ht="15" spans="1:10">
      <c r="A3" s="5" t="s">
        <v>64</v>
      </c>
      <c r="B3" s="11">
        <f>'[1]Style Summary Cover Page'!B3</f>
        <v>45495</v>
      </c>
      <c r="C3" s="12" t="s">
        <v>7</v>
      </c>
      <c r="D3" s="6" t="str">
        <f>'[1]Style Summary Cover Page'!D3</f>
        <v>SOPHIA S </v>
      </c>
      <c r="E3" s="6"/>
      <c r="F3" s="13"/>
      <c r="G3" s="14"/>
      <c r="H3" s="15"/>
      <c r="I3" s="48"/>
      <c r="J3" s="49"/>
    </row>
    <row r="4" s="1" customFormat="1" ht="15" spans="1:10">
      <c r="A4" s="5" t="s">
        <v>8</v>
      </c>
      <c r="B4" s="6" t="str">
        <f>'[1]Style Summary Cover Page'!B4</f>
        <v>SUMMER 25</v>
      </c>
      <c r="C4" s="12" t="s">
        <v>65</v>
      </c>
      <c r="D4" s="6" t="str">
        <f>'[1]Style Summary Cover Page'!D4</f>
        <v>SEAN</v>
      </c>
      <c r="E4" s="6"/>
      <c r="F4" s="16"/>
      <c r="G4" s="17"/>
      <c r="H4" s="18"/>
      <c r="I4" s="50"/>
      <c r="J4" s="51"/>
    </row>
    <row r="5" s="1" customFormat="1" ht="15" spans="1:10">
      <c r="A5" s="5" t="s">
        <v>13</v>
      </c>
      <c r="B5" s="6" t="str">
        <f>'[1]Style Summary Cover Page'!B5</f>
        <v>0X-3X</v>
      </c>
      <c r="C5" s="12" t="s">
        <v>66</v>
      </c>
      <c r="D5" s="6" t="str">
        <f>'[1]Style Summary Cover Page'!D5</f>
        <v>ANY AVAILABLE</v>
      </c>
      <c r="E5" s="6"/>
      <c r="F5" s="8" t="s">
        <v>67</v>
      </c>
      <c r="G5" s="9"/>
      <c r="H5" s="10"/>
      <c r="I5" s="52" t="s">
        <v>68</v>
      </c>
      <c r="J5" s="53"/>
    </row>
    <row r="6" s="1" customFormat="1" ht="15.75" spans="1:10">
      <c r="A6" s="19" t="s">
        <v>66</v>
      </c>
      <c r="B6" s="6" t="str">
        <f>'[1]Style Summary Cover Page'!B6</f>
        <v>1X</v>
      </c>
      <c r="C6" s="20" t="s">
        <v>14</v>
      </c>
      <c r="D6" s="6"/>
      <c r="E6" s="6"/>
      <c r="F6" s="16"/>
      <c r="G6" s="17"/>
      <c r="H6" s="18"/>
      <c r="I6" s="54"/>
      <c r="J6" s="55"/>
    </row>
    <row r="7" s="1" customFormat="1" ht="13.1" spans="1:11">
      <c r="A7" s="21" t="s">
        <v>69</v>
      </c>
      <c r="B7" s="21"/>
      <c r="C7" s="21"/>
      <c r="D7" s="21"/>
      <c r="E7" s="22"/>
      <c r="F7" s="23"/>
      <c r="G7" s="24" t="s">
        <v>17</v>
      </c>
      <c r="H7" s="25" t="s">
        <v>70</v>
      </c>
      <c r="I7" s="56" t="s">
        <v>71</v>
      </c>
      <c r="J7" s="56" t="s">
        <v>72</v>
      </c>
      <c r="K7" s="56" t="s">
        <v>73</v>
      </c>
    </row>
    <row r="8" s="1" customFormat="1" ht="13.1" spans="1:11">
      <c r="A8" s="26"/>
      <c r="B8" s="26"/>
      <c r="C8" s="26"/>
      <c r="D8" s="26"/>
      <c r="E8" s="27"/>
      <c r="F8" s="27"/>
      <c r="G8" s="28"/>
      <c r="H8" s="29"/>
      <c r="I8" s="28"/>
      <c r="J8" s="28"/>
      <c r="K8" s="28"/>
    </row>
    <row r="9" s="1" customFormat="1" ht="28" customHeight="1" spans="1:11">
      <c r="A9" s="30" t="str">
        <f>'[1]SPEC SHEET'!A10</f>
        <v>FRONT BODICE LENGTH FROM STRAP JOIN SEAM TO HEM AT CF</v>
      </c>
      <c r="B9" s="31"/>
      <c r="C9" s="31"/>
      <c r="D9" s="31"/>
      <c r="E9" s="32"/>
      <c r="F9" s="33" t="s">
        <v>26</v>
      </c>
      <c r="G9" s="34">
        <v>0.125</v>
      </c>
      <c r="H9" s="57">
        <f t="shared" ref="H9:H11" si="0">I9-0.5</f>
        <v>55</v>
      </c>
      <c r="I9" s="62">
        <f>'[1]SPEC SHEET'!P10</f>
        <v>55.5</v>
      </c>
      <c r="J9" s="63">
        <f t="shared" ref="J9:J11" si="1">SUM(I9+0.5)</f>
        <v>56</v>
      </c>
      <c r="K9" s="63">
        <f t="shared" ref="K9:K11" si="2">SUM(J9+0.5)</f>
        <v>56.5</v>
      </c>
    </row>
    <row r="10" s="1" customFormat="1" ht="22" customHeight="1" spans="1:11">
      <c r="A10" s="30" t="str">
        <f>'[1]SPEC SHEET'!A11</f>
        <v>SKIRT SIDE SEAM FROM AH TO HEM EDGE AT SS STRAIGHT</v>
      </c>
      <c r="B10" s="31"/>
      <c r="C10" s="31"/>
      <c r="D10" s="31"/>
      <c r="E10" s="32"/>
      <c r="F10" s="33" t="s">
        <v>28</v>
      </c>
      <c r="G10" s="34">
        <v>0.125</v>
      </c>
      <c r="H10" s="57">
        <f t="shared" si="0"/>
        <v>49</v>
      </c>
      <c r="I10" s="62">
        <f>'[1]SPEC SHEET'!P11</f>
        <v>49.5</v>
      </c>
      <c r="J10" s="63">
        <f t="shared" si="1"/>
        <v>50</v>
      </c>
      <c r="K10" s="63">
        <f t="shared" si="2"/>
        <v>50.5</v>
      </c>
    </row>
    <row r="11" s="1" customFormat="1" ht="20" customHeight="1" spans="1:11">
      <c r="A11" s="30" t="str">
        <f>'[1]SPEC SHEET'!A12</f>
        <v>BACK LENGTH FROM TOP EDGE TO HEM EDGE AT CB</v>
      </c>
      <c r="B11" s="31"/>
      <c r="C11" s="31"/>
      <c r="D11" s="31"/>
      <c r="E11" s="32"/>
      <c r="F11" s="36" t="s">
        <v>30</v>
      </c>
      <c r="G11" s="34">
        <v>0.125</v>
      </c>
      <c r="H11" s="57">
        <f t="shared" si="0"/>
        <v>48</v>
      </c>
      <c r="I11" s="62">
        <f>'[1]SPEC SHEET'!P12</f>
        <v>48.5</v>
      </c>
      <c r="J11" s="63">
        <f t="shared" si="1"/>
        <v>49</v>
      </c>
      <c r="K11" s="63">
        <f t="shared" si="2"/>
        <v>49.5</v>
      </c>
    </row>
    <row r="12" s="1" customFormat="1" ht="25" customHeight="1" spans="1:11">
      <c r="A12" s="30" t="str">
        <f>'[1]SPEC SHEET'!A13</f>
        <v>LINING LENGTH DIFFERENCE FROM SELF</v>
      </c>
      <c r="B12" s="31"/>
      <c r="C12" s="31"/>
      <c r="D12" s="31"/>
      <c r="E12" s="32"/>
      <c r="F12" s="33" t="s">
        <v>32</v>
      </c>
      <c r="G12" s="34">
        <v>0</v>
      </c>
      <c r="H12" s="57">
        <f>I12</f>
        <v>1</v>
      </c>
      <c r="I12" s="62">
        <f>'[1]SPEC SHEET'!P13</f>
        <v>1</v>
      </c>
      <c r="J12" s="64">
        <f>I12</f>
        <v>1</v>
      </c>
      <c r="K12" s="64">
        <f>I12</f>
        <v>1</v>
      </c>
    </row>
    <row r="13" s="1" customFormat="1" ht="23" customHeight="1" spans="1:11">
      <c r="A13" s="30" t="str">
        <f>'[1]SPEC SHEET'!A14</f>
        <v>SKIRT SLIT LENGTH FROM JOIN SEAM TO HEM EDGE</v>
      </c>
      <c r="B13" s="31"/>
      <c r="C13" s="31"/>
      <c r="D13" s="31"/>
      <c r="E13" s="32"/>
      <c r="F13" s="36" t="s">
        <v>34</v>
      </c>
      <c r="G13" s="34">
        <v>0.25</v>
      </c>
      <c r="H13" s="57">
        <f t="shared" ref="H13:H16" si="3">I13-0.25</f>
        <v>30.75</v>
      </c>
      <c r="I13" s="62">
        <f>'[1]SPEC SHEET'!P14</f>
        <v>31</v>
      </c>
      <c r="J13" s="63">
        <f>I13+0.25</f>
        <v>31.25</v>
      </c>
      <c r="K13" s="63">
        <f>J13+0.25</f>
        <v>31.5</v>
      </c>
    </row>
    <row r="14" s="1" customFormat="1" ht="38" customHeight="1" spans="1:11">
      <c r="A14" s="37" t="str">
        <f>'[1]SPEC SHEET'!A15</f>
        <v>FRONT NECK WIDTH STRAIGHT (DISTANCE BETWEEN STRAPS) HPS TO HPS</v>
      </c>
      <c r="B14" s="38"/>
      <c r="C14" s="38"/>
      <c r="D14" s="38"/>
      <c r="E14" s="39"/>
      <c r="F14" s="33" t="s">
        <v>36</v>
      </c>
      <c r="G14" s="40">
        <v>0.125</v>
      </c>
      <c r="H14" s="58">
        <f t="shared" si="3"/>
        <v>12.25</v>
      </c>
      <c r="I14" s="62">
        <f>'[1]SPEC SHEET'!P15</f>
        <v>12.5</v>
      </c>
      <c r="J14" s="63">
        <f>SUM(I14+0.25)</f>
        <v>12.75</v>
      </c>
      <c r="K14" s="63">
        <f>SUM(J14+0.25)</f>
        <v>13</v>
      </c>
    </row>
    <row r="15" s="1" customFormat="1" ht="22" customHeight="1" spans="1:11">
      <c r="A15" s="30" t="str">
        <f>'[1]SPEC SHEET'!A16</f>
        <v>FRONT TOP EDGE ALONG SEAM (HALF)</v>
      </c>
      <c r="B15" s="31"/>
      <c r="C15" s="31"/>
      <c r="D15" s="31"/>
      <c r="E15" s="32"/>
      <c r="F15" s="41" t="s">
        <v>74</v>
      </c>
      <c r="G15" s="42">
        <v>0.25</v>
      </c>
      <c r="H15" s="59">
        <f>I15-0.125</f>
        <v>7.625</v>
      </c>
      <c r="I15" s="62">
        <f>'[1]SPEC SHEET'!P16</f>
        <v>7.75</v>
      </c>
      <c r="J15" s="65">
        <f>SUM(I15+0.125)</f>
        <v>7.875</v>
      </c>
      <c r="K15" s="65">
        <f>SUM(J15+0.125)</f>
        <v>8</v>
      </c>
    </row>
    <row r="16" s="1" customFormat="1" ht="23" customHeight="1" spans="1:11">
      <c r="A16" s="30" t="str">
        <f>'[1]SPEC SHEET'!A17</f>
        <v>FRONT ARMHOLE ALONG SEAM  (HALF)</v>
      </c>
      <c r="B16" s="31"/>
      <c r="C16" s="31"/>
      <c r="D16" s="31"/>
      <c r="E16" s="32"/>
      <c r="F16" s="36" t="s">
        <v>40</v>
      </c>
      <c r="G16" s="43">
        <v>0.125</v>
      </c>
      <c r="H16" s="60">
        <f>I16-0.5</f>
        <v>6.25</v>
      </c>
      <c r="I16" s="62">
        <f>'[1]SPEC SHEET'!P17</f>
        <v>6.75</v>
      </c>
      <c r="J16" s="61">
        <f>I16+0.5</f>
        <v>7.25</v>
      </c>
      <c r="K16" s="61">
        <f>J16+0.5</f>
        <v>7.75</v>
      </c>
    </row>
    <row r="17" s="1" customFormat="1" ht="25" customHeight="1" spans="1:11">
      <c r="A17" s="30" t="str">
        <f>'[1]SPEC SHEET'!A18</f>
        <v>BACK TOP EDGE ALONG SEAM (FULL)</v>
      </c>
      <c r="B17" s="31"/>
      <c r="C17" s="31"/>
      <c r="D17" s="31"/>
      <c r="E17" s="32"/>
      <c r="F17" s="36" t="s">
        <v>42</v>
      </c>
      <c r="G17" s="42">
        <v>0.25</v>
      </c>
      <c r="H17" s="59">
        <f>I17-1</f>
        <v>19.25</v>
      </c>
      <c r="I17" s="62">
        <f>'[1]SPEC SHEET'!P18</f>
        <v>20.25</v>
      </c>
      <c r="J17" s="65">
        <f>SUM(I17+1.25)</f>
        <v>21.5</v>
      </c>
      <c r="K17" s="65">
        <f>SUM(J17+1.25)</f>
        <v>22.75</v>
      </c>
    </row>
    <row r="18" s="1" customFormat="1" ht="35" customHeight="1" spans="1:11">
      <c r="A18" s="37" t="str">
        <f>'[1]SPEC SHEET'!A19</f>
        <v>CHEST CIRCUMFERENCE AT A-PEX FROM CF TO CB ALONG NATURAL CURVES</v>
      </c>
      <c r="B18" s="38"/>
      <c r="C18" s="38"/>
      <c r="D18" s="38"/>
      <c r="E18" s="39"/>
      <c r="F18" s="36" t="s">
        <v>44</v>
      </c>
      <c r="G18" s="42">
        <v>0.25</v>
      </c>
      <c r="H18" s="59">
        <f t="shared" ref="H18:H22" si="4">I18-2</f>
        <v>42</v>
      </c>
      <c r="I18" s="62">
        <f>'[1]SPEC SHEET'!P19</f>
        <v>44</v>
      </c>
      <c r="J18" s="65">
        <f t="shared" ref="J18:J22" si="5">SUM(I18+2.5)</f>
        <v>46.5</v>
      </c>
      <c r="K18" s="65">
        <f t="shared" ref="K18:K22" si="6">SUM(J18+2.5)</f>
        <v>49</v>
      </c>
    </row>
    <row r="19" s="1" customFormat="1" ht="25" customHeight="1" spans="1:11">
      <c r="A19" s="30" t="str">
        <f>'[1]SPEC SHEET'!A20</f>
        <v>WAIST 10.5" FROM STRAP JOIN SEAM - STRAIGHT ACROSS</v>
      </c>
      <c r="B19" s="31"/>
      <c r="C19" s="31"/>
      <c r="D19" s="31"/>
      <c r="E19" s="32"/>
      <c r="F19" s="36" t="s">
        <v>46</v>
      </c>
      <c r="G19" s="42">
        <v>0.25</v>
      </c>
      <c r="H19" s="59">
        <f t="shared" si="4"/>
        <v>41</v>
      </c>
      <c r="I19" s="62">
        <f>'[1]SPEC SHEET'!P20</f>
        <v>43</v>
      </c>
      <c r="J19" s="65">
        <f t="shared" si="5"/>
        <v>45.5</v>
      </c>
      <c r="K19" s="65">
        <f t="shared" si="6"/>
        <v>48</v>
      </c>
    </row>
    <row r="20" s="1" customFormat="1" ht="22" customHeight="1" spans="1:11">
      <c r="A20" s="30" t="str">
        <f>'[1]SPEC SHEET'!A21</f>
        <v>LOW HIPS AT 19" FROM STRAP JOIN SEAM - STRAIGHT ACROSS</v>
      </c>
      <c r="B20" s="31"/>
      <c r="C20" s="31"/>
      <c r="D20" s="31"/>
      <c r="E20" s="32"/>
      <c r="F20" s="36" t="s">
        <v>48</v>
      </c>
      <c r="G20" s="42">
        <v>0.25</v>
      </c>
      <c r="H20" s="59">
        <f t="shared" si="4"/>
        <v>46</v>
      </c>
      <c r="I20" s="62">
        <f>'[1]SPEC SHEET'!P21</f>
        <v>48</v>
      </c>
      <c r="J20" s="65">
        <f t="shared" si="5"/>
        <v>50.5</v>
      </c>
      <c r="K20" s="65">
        <f t="shared" si="6"/>
        <v>53</v>
      </c>
    </row>
    <row r="21" s="1" customFormat="1" ht="27" customHeight="1" spans="1:11">
      <c r="A21" s="30" t="str">
        <f>'[1]SPEC SHEET'!A22</f>
        <v>BOTTOM EDGE / SWEEP ALONG CURVE (SELF)</v>
      </c>
      <c r="B21" s="31"/>
      <c r="C21" s="31"/>
      <c r="D21" s="31"/>
      <c r="E21" s="32"/>
      <c r="F21" s="36" t="s">
        <v>75</v>
      </c>
      <c r="G21" s="42">
        <v>0.25</v>
      </c>
      <c r="H21" s="59">
        <f t="shared" si="4"/>
        <v>80</v>
      </c>
      <c r="I21" s="62">
        <f>'[1]SPEC SHEET'!P22</f>
        <v>82</v>
      </c>
      <c r="J21" s="65">
        <f t="shared" si="5"/>
        <v>84.5</v>
      </c>
      <c r="K21" s="65">
        <f t="shared" si="6"/>
        <v>87</v>
      </c>
    </row>
    <row r="22" s="1" customFormat="1" ht="24" customHeight="1" spans="1:11">
      <c r="A22" s="30" t="str">
        <f>'[1]SPEC SHEET'!A23</f>
        <v>BOTTOM EDGE / SWEEP ALONG CURVE (LINING)</v>
      </c>
      <c r="B22" s="31"/>
      <c r="C22" s="31"/>
      <c r="D22" s="31"/>
      <c r="E22" s="32"/>
      <c r="F22" s="36" t="s">
        <v>76</v>
      </c>
      <c r="G22" s="42">
        <v>0.25</v>
      </c>
      <c r="H22" s="59">
        <f t="shared" si="4"/>
        <v>72</v>
      </c>
      <c r="I22" s="62">
        <f>'[1]SPEC SHEET'!P23</f>
        <v>74</v>
      </c>
      <c r="J22" s="65">
        <f t="shared" si="5"/>
        <v>76.5</v>
      </c>
      <c r="K22" s="65">
        <f t="shared" si="6"/>
        <v>79</v>
      </c>
    </row>
    <row r="23" s="1" customFormat="1" ht="26" customHeight="1" spans="1:11">
      <c r="A23" s="30" t="str">
        <f>'[1]SPEC SHEET'!A24</f>
        <v>BACK STRAP DISTANCE</v>
      </c>
      <c r="B23" s="31"/>
      <c r="C23" s="31"/>
      <c r="D23" s="31"/>
      <c r="E23" s="32"/>
      <c r="F23" s="44" t="s">
        <v>77</v>
      </c>
      <c r="G23" s="40">
        <v>0.25</v>
      </c>
      <c r="H23" s="58">
        <f>I23-0.25</f>
        <v>10.25</v>
      </c>
      <c r="I23" s="62">
        <f>'[1]SPEC SHEET'!P24</f>
        <v>10.5</v>
      </c>
      <c r="J23" s="63">
        <f>SUM(I23+0.25)</f>
        <v>10.75</v>
      </c>
      <c r="K23" s="63">
        <f>SUM(J23+0.25)</f>
        <v>11</v>
      </c>
    </row>
    <row r="24" s="1" customFormat="1" ht="23" customHeight="1" spans="1:11">
      <c r="A24" s="30" t="str">
        <f>'[1]SPEC SHEET'!A25</f>
        <v>SHOULDER STRAP LENGTH ( AT SET PRODUCTION LENGTH)</v>
      </c>
      <c r="B24" s="31"/>
      <c r="C24" s="31"/>
      <c r="D24" s="31"/>
      <c r="E24" s="32"/>
      <c r="F24" s="36" t="s">
        <v>54</v>
      </c>
      <c r="G24" s="40">
        <v>0.25</v>
      </c>
      <c r="H24" s="58">
        <f>I24-0.375</f>
        <v>15.625</v>
      </c>
      <c r="I24" s="62">
        <f>'[1]SPEC SHEET'!P25</f>
        <v>16</v>
      </c>
      <c r="J24" s="65">
        <f>SUM(I24+3/8)</f>
        <v>16.375</v>
      </c>
      <c r="K24" s="65">
        <f>SUM(J24+3/8)</f>
        <v>16.75</v>
      </c>
    </row>
    <row r="25" s="1" customFormat="1" ht="22" customHeight="1" spans="1:11">
      <c r="A25" s="30" t="str">
        <f>'[1]SPEC SHEET'!A26</f>
        <v>ADJUSTABLE RANGE LENGTH</v>
      </c>
      <c r="B25" s="31"/>
      <c r="C25" s="31"/>
      <c r="D25" s="31"/>
      <c r="E25" s="32"/>
      <c r="F25" s="36" t="s">
        <v>78</v>
      </c>
      <c r="G25" s="34">
        <v>0.125</v>
      </c>
      <c r="H25" s="57">
        <f>I25</f>
        <v>2.5</v>
      </c>
      <c r="I25" s="62">
        <f>'[1]SPEC SHEET'!P26</f>
        <v>2.5</v>
      </c>
      <c r="J25" s="63">
        <f>SUM(I25+0)</f>
        <v>2.5</v>
      </c>
      <c r="K25" s="63">
        <f>SUM(J25+0)</f>
        <v>2.5</v>
      </c>
    </row>
    <row r="26" s="1" customFormat="1" ht="22" customHeight="1" spans="1:11">
      <c r="A26" s="30" t="str">
        <f>'[1]SPEC SHEET'!A27</f>
        <v>HEM HEIGHT</v>
      </c>
      <c r="B26" s="31"/>
      <c r="C26" s="31"/>
      <c r="D26" s="31"/>
      <c r="E26" s="32"/>
      <c r="F26" s="33" t="s">
        <v>79</v>
      </c>
      <c r="G26" s="45">
        <v>0</v>
      </c>
      <c r="H26" s="61">
        <f>I26</f>
        <v>0.125</v>
      </c>
      <c r="I26" s="62">
        <f>'[1]SPEC SHEET'!P27</f>
        <v>0.125</v>
      </c>
      <c r="J26" s="66">
        <f>I26</f>
        <v>0.125</v>
      </c>
      <c r="K26" s="66">
        <f>J26</f>
        <v>0.125</v>
      </c>
    </row>
  </sheetData>
  <mergeCells count="35">
    <mergeCell ref="A1:C1"/>
    <mergeCell ref="F1:J1"/>
    <mergeCell ref="D2:E2"/>
    <mergeCell ref="D3:E3"/>
    <mergeCell ref="D4:E4"/>
    <mergeCell ref="D5:E5"/>
    <mergeCell ref="D6:E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G7:G8"/>
    <mergeCell ref="H7:H8"/>
    <mergeCell ref="I7:I8"/>
    <mergeCell ref="J7:J8"/>
    <mergeCell ref="K7:K8"/>
    <mergeCell ref="F2:H4"/>
    <mergeCell ref="I2:J4"/>
    <mergeCell ref="F5:H6"/>
    <mergeCell ref="I5:J6"/>
    <mergeCell ref="A7:E8"/>
  </mergeCells>
  <conditionalFormatting sqref="G15:H15">
    <cfRule type="notContainsBlanks" dxfId="0" priority="2">
      <formula>LEN(TRIM(G15))&gt;0</formula>
    </cfRule>
  </conditionalFormatting>
  <conditionalFormatting sqref="G17:H22">
    <cfRule type="notContainsBlanks" dxfId="0" priority="1">
      <formula>LEN(TRIM(G17))&gt;0</formula>
    </cfRule>
  </conditionalFormatting>
  <pageMargins left="0.7" right="0.7" top="0.75" bottom="0.75" header="0.3" footer="0.3"/>
  <pageSetup paperSize="9" scale="85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view="pageBreakPreview" zoomScaleNormal="100" topLeftCell="A13" workbookViewId="0">
      <selection activeCell="F9" sqref="F9"/>
    </sheetView>
  </sheetViews>
  <sheetFormatPr defaultColWidth="9.02654867256637" defaultRowHeight="12.75"/>
  <cols>
    <col min="1" max="1" width="9.02654867256637" style="1"/>
    <col min="2" max="2" width="20.3185840707965" style="1" customWidth="1"/>
    <col min="3" max="3" width="19.6548672566372" style="1" customWidth="1"/>
    <col min="4" max="4" width="9.02654867256637" style="1"/>
    <col min="5" max="5" width="25.5575221238938" style="1" customWidth="1"/>
    <col min="6" max="6" width="28.7079646017699" style="1" customWidth="1"/>
    <col min="7" max="16384" width="9.02654867256637" style="1"/>
  </cols>
  <sheetData>
    <row r="1" s="1" customFormat="1" ht="15" spans="1:10">
      <c r="A1" s="2" t="s">
        <v>61</v>
      </c>
      <c r="B1" s="2"/>
      <c r="C1" s="2"/>
      <c r="D1" s="3" t="s">
        <v>1</v>
      </c>
      <c r="E1" s="3" t="str">
        <f>'[1]Style Summary Cover Page'!E1</f>
        <v>BG7255</v>
      </c>
      <c r="F1" s="4"/>
      <c r="G1" s="4"/>
      <c r="H1" s="4"/>
      <c r="I1" s="4"/>
      <c r="J1" s="4"/>
    </row>
    <row r="2" s="1" customFormat="1" ht="15" spans="1:10">
      <c r="A2" s="5" t="s">
        <v>3</v>
      </c>
      <c r="B2" s="6" t="str">
        <f>'[1]Style Summary Cover Page'!B2</f>
        <v>VALENTINA DRESS</v>
      </c>
      <c r="C2" s="7" t="s">
        <v>4</v>
      </c>
      <c r="D2" s="6" t="str">
        <f>'[1]Style Summary Cover Page'!D2</f>
        <v>SARAH PUNTER</v>
      </c>
      <c r="E2" s="6"/>
      <c r="F2" s="8" t="s">
        <v>62</v>
      </c>
      <c r="G2" s="9"/>
      <c r="H2" s="10"/>
      <c r="I2" s="46" t="s">
        <v>63</v>
      </c>
      <c r="J2" s="47"/>
    </row>
    <row r="3" s="1" customFormat="1" ht="15" spans="1:10">
      <c r="A3" s="5" t="s">
        <v>64</v>
      </c>
      <c r="B3" s="11">
        <f>'[1]Style Summary Cover Page'!B3</f>
        <v>45495</v>
      </c>
      <c r="C3" s="12" t="s">
        <v>7</v>
      </c>
      <c r="D3" s="6" t="str">
        <f>'[1]Style Summary Cover Page'!D3</f>
        <v>SOPHIA S </v>
      </c>
      <c r="E3" s="6"/>
      <c r="F3" s="13"/>
      <c r="G3" s="14"/>
      <c r="H3" s="15"/>
      <c r="I3" s="48"/>
      <c r="J3" s="49"/>
    </row>
    <row r="4" s="1" customFormat="1" ht="15" spans="1:10">
      <c r="A4" s="5" t="s">
        <v>8</v>
      </c>
      <c r="B4" s="6" t="str">
        <f>'[1]Style Summary Cover Page'!B4</f>
        <v>SUMMER 25</v>
      </c>
      <c r="C4" s="12" t="s">
        <v>65</v>
      </c>
      <c r="D4" s="6" t="str">
        <f>'[1]Style Summary Cover Page'!D4</f>
        <v>SEAN</v>
      </c>
      <c r="E4" s="6"/>
      <c r="F4" s="16"/>
      <c r="G4" s="17"/>
      <c r="H4" s="18"/>
      <c r="I4" s="50"/>
      <c r="J4" s="51"/>
    </row>
    <row r="5" s="1" customFormat="1" ht="15" spans="1:10">
      <c r="A5" s="5" t="s">
        <v>13</v>
      </c>
      <c r="B5" s="6" t="str">
        <f>'[1]Style Summary Cover Page'!B5</f>
        <v>0X-3X</v>
      </c>
      <c r="C5" s="12" t="s">
        <v>66</v>
      </c>
      <c r="D5" s="6" t="str">
        <f>'[1]Style Summary Cover Page'!D5</f>
        <v>ANY AVAILABLE</v>
      </c>
      <c r="E5" s="6"/>
      <c r="F5" s="8" t="s">
        <v>67</v>
      </c>
      <c r="G5" s="9"/>
      <c r="H5" s="10"/>
      <c r="I5" s="52" t="s">
        <v>68</v>
      </c>
      <c r="J5" s="53"/>
    </row>
    <row r="6" s="1" customFormat="1" ht="15.75" spans="1:10">
      <c r="A6" s="19" t="s">
        <v>66</v>
      </c>
      <c r="B6" s="6" t="str">
        <f>'[1]Style Summary Cover Page'!B6</f>
        <v>1X</v>
      </c>
      <c r="C6" s="20" t="s">
        <v>14</v>
      </c>
      <c r="D6" s="6"/>
      <c r="E6" s="6"/>
      <c r="F6" s="16"/>
      <c r="G6" s="17"/>
      <c r="H6" s="18"/>
      <c r="I6" s="54"/>
      <c r="J6" s="55"/>
    </row>
    <row r="7" s="1" customFormat="1" ht="13.1" spans="1:11">
      <c r="A7" s="21" t="s">
        <v>69</v>
      </c>
      <c r="B7" s="21"/>
      <c r="C7" s="21"/>
      <c r="D7" s="21"/>
      <c r="E7" s="22"/>
      <c r="F7" s="23"/>
      <c r="G7" s="24" t="s">
        <v>17</v>
      </c>
      <c r="H7" s="25" t="s">
        <v>70</v>
      </c>
      <c r="I7" s="56" t="s">
        <v>71</v>
      </c>
      <c r="J7" s="56" t="s">
        <v>72</v>
      </c>
      <c r="K7" s="56" t="s">
        <v>73</v>
      </c>
    </row>
    <row r="8" s="1" customFormat="1" ht="13.1" spans="1:11">
      <c r="A8" s="26"/>
      <c r="B8" s="26"/>
      <c r="C8" s="26"/>
      <c r="D8" s="26"/>
      <c r="E8" s="27"/>
      <c r="F8" s="27"/>
      <c r="G8" s="28"/>
      <c r="H8" s="29"/>
      <c r="I8" s="28"/>
      <c r="J8" s="28"/>
      <c r="K8" s="28"/>
    </row>
    <row r="9" s="1" customFormat="1" ht="28" customHeight="1" spans="1:11">
      <c r="A9" s="30" t="str">
        <f>'[1]SPEC SHEET'!A10</f>
        <v>FRONT BODICE LENGTH FROM STRAP JOIN SEAM TO HEM AT CF</v>
      </c>
      <c r="B9" s="31"/>
      <c r="C9" s="31"/>
      <c r="D9" s="31"/>
      <c r="E9" s="32"/>
      <c r="F9" s="33" t="s">
        <v>26</v>
      </c>
      <c r="G9" s="34">
        <v>0.125</v>
      </c>
      <c r="H9" s="35">
        <f>'1X-3X'!H9*2.54</f>
        <v>139.7</v>
      </c>
      <c r="I9" s="35">
        <f>'1X-3X'!I9*2.54</f>
        <v>140.97</v>
      </c>
      <c r="J9" s="35">
        <f>'1X-3X'!J9*2.54</f>
        <v>142.24</v>
      </c>
      <c r="K9" s="35">
        <f>'1X-3X'!K9*2.54</f>
        <v>143.51</v>
      </c>
    </row>
    <row r="10" s="1" customFormat="1" ht="22" customHeight="1" spans="1:11">
      <c r="A10" s="30" t="str">
        <f>'[1]SPEC SHEET'!A11</f>
        <v>SKIRT SIDE SEAM FROM AH TO HEM EDGE AT SS STRAIGHT</v>
      </c>
      <c r="B10" s="31"/>
      <c r="C10" s="31"/>
      <c r="D10" s="31"/>
      <c r="E10" s="32"/>
      <c r="F10" s="33" t="s">
        <v>28</v>
      </c>
      <c r="G10" s="34">
        <v>0.125</v>
      </c>
      <c r="H10" s="35">
        <f>'1X-3X'!H10*2.54</f>
        <v>124.46</v>
      </c>
      <c r="I10" s="35">
        <f>'1X-3X'!I10*2.54</f>
        <v>125.73</v>
      </c>
      <c r="J10" s="35">
        <f>'1X-3X'!J10*2.54</f>
        <v>127</v>
      </c>
      <c r="K10" s="35">
        <f>'1X-3X'!K10*2.54</f>
        <v>128.27</v>
      </c>
    </row>
    <row r="11" s="1" customFormat="1" ht="20" customHeight="1" spans="1:11">
      <c r="A11" s="30" t="str">
        <f>'[1]SPEC SHEET'!A12</f>
        <v>BACK LENGTH FROM TOP EDGE TO HEM EDGE AT CB</v>
      </c>
      <c r="B11" s="31"/>
      <c r="C11" s="31"/>
      <c r="D11" s="31"/>
      <c r="E11" s="32"/>
      <c r="F11" s="36" t="s">
        <v>30</v>
      </c>
      <c r="G11" s="34">
        <v>0.125</v>
      </c>
      <c r="H11" s="35">
        <f>'1X-3X'!H11*2.54</f>
        <v>121.92</v>
      </c>
      <c r="I11" s="35">
        <f>'1X-3X'!I11*2.54</f>
        <v>123.19</v>
      </c>
      <c r="J11" s="35">
        <f>'1X-3X'!J11*2.54</f>
        <v>124.46</v>
      </c>
      <c r="K11" s="35">
        <f>'1X-3X'!K11*2.54</f>
        <v>125.73</v>
      </c>
    </row>
    <row r="12" s="1" customFormat="1" ht="25" customHeight="1" spans="1:11">
      <c r="A12" s="30" t="str">
        <f>'[1]SPEC SHEET'!A13</f>
        <v>LINING LENGTH DIFFERENCE FROM SELF</v>
      </c>
      <c r="B12" s="31"/>
      <c r="C12" s="31"/>
      <c r="D12" s="31"/>
      <c r="E12" s="32"/>
      <c r="F12" s="33" t="s">
        <v>32</v>
      </c>
      <c r="G12" s="34">
        <v>0</v>
      </c>
      <c r="H12" s="35">
        <f>'1X-3X'!H12*2.54</f>
        <v>2.54</v>
      </c>
      <c r="I12" s="35">
        <f>'1X-3X'!I12*2.54</f>
        <v>2.54</v>
      </c>
      <c r="J12" s="35">
        <f>'1X-3X'!J12*2.54</f>
        <v>2.54</v>
      </c>
      <c r="K12" s="35">
        <f>'1X-3X'!K12*2.54</f>
        <v>2.54</v>
      </c>
    </row>
    <row r="13" s="1" customFormat="1" ht="23" customHeight="1" spans="1:11">
      <c r="A13" s="30" t="str">
        <f>'[1]SPEC SHEET'!A14</f>
        <v>SKIRT SLIT LENGTH FROM JOIN SEAM TO HEM EDGE</v>
      </c>
      <c r="B13" s="31"/>
      <c r="C13" s="31"/>
      <c r="D13" s="31"/>
      <c r="E13" s="32"/>
      <c r="F13" s="36" t="s">
        <v>34</v>
      </c>
      <c r="G13" s="34">
        <v>0.25</v>
      </c>
      <c r="H13" s="35">
        <f>'1X-3X'!H13*2.54</f>
        <v>78.105</v>
      </c>
      <c r="I13" s="35">
        <f>'1X-3X'!I13*2.54</f>
        <v>78.74</v>
      </c>
      <c r="J13" s="35">
        <f>'1X-3X'!J13*2.54</f>
        <v>79.375</v>
      </c>
      <c r="K13" s="35">
        <f>'1X-3X'!K13*2.54</f>
        <v>80.01</v>
      </c>
    </row>
    <row r="14" s="1" customFormat="1" ht="38" customHeight="1" spans="1:11">
      <c r="A14" s="37" t="str">
        <f>'[1]SPEC SHEET'!A15</f>
        <v>FRONT NECK WIDTH STRAIGHT (DISTANCE BETWEEN STRAPS) HPS TO HPS</v>
      </c>
      <c r="B14" s="38"/>
      <c r="C14" s="38"/>
      <c r="D14" s="38"/>
      <c r="E14" s="39"/>
      <c r="F14" s="33" t="s">
        <v>36</v>
      </c>
      <c r="G14" s="40">
        <v>0.125</v>
      </c>
      <c r="H14" s="35">
        <f>'1X-3X'!H14*2.54</f>
        <v>31.115</v>
      </c>
      <c r="I14" s="35">
        <f>'1X-3X'!I14*2.54</f>
        <v>31.75</v>
      </c>
      <c r="J14" s="35">
        <f>'1X-3X'!J14*2.54</f>
        <v>32.385</v>
      </c>
      <c r="K14" s="35">
        <f>'1X-3X'!K14*2.54</f>
        <v>33.02</v>
      </c>
    </row>
    <row r="15" s="1" customFormat="1" ht="22" customHeight="1" spans="1:11">
      <c r="A15" s="30" t="str">
        <f>'[1]SPEC SHEET'!A16</f>
        <v>FRONT TOP EDGE ALONG SEAM (HALF)</v>
      </c>
      <c r="B15" s="31"/>
      <c r="C15" s="31"/>
      <c r="D15" s="31"/>
      <c r="E15" s="32"/>
      <c r="F15" s="41" t="s">
        <v>74</v>
      </c>
      <c r="G15" s="42">
        <v>0.25</v>
      </c>
      <c r="H15" s="35">
        <f>'1X-3X'!H15*2.54</f>
        <v>19.3675</v>
      </c>
      <c r="I15" s="35">
        <f>'1X-3X'!I15*2.54</f>
        <v>19.685</v>
      </c>
      <c r="J15" s="35">
        <f>'1X-3X'!J15*2.54</f>
        <v>20.0025</v>
      </c>
      <c r="K15" s="35">
        <f>'1X-3X'!K15*2.54</f>
        <v>20.32</v>
      </c>
    </row>
    <row r="16" s="1" customFormat="1" ht="23" customHeight="1" spans="1:11">
      <c r="A16" s="30" t="str">
        <f>'[1]SPEC SHEET'!A17</f>
        <v>FRONT ARMHOLE ALONG SEAM  (HALF)</v>
      </c>
      <c r="B16" s="31"/>
      <c r="C16" s="31"/>
      <c r="D16" s="31"/>
      <c r="E16" s="32"/>
      <c r="F16" s="36" t="s">
        <v>40</v>
      </c>
      <c r="G16" s="43">
        <v>0.125</v>
      </c>
      <c r="H16" s="35">
        <f>'1X-3X'!H16*2.54</f>
        <v>15.875</v>
      </c>
      <c r="I16" s="35">
        <f>'1X-3X'!I16*2.54</f>
        <v>17.145</v>
      </c>
      <c r="J16" s="35">
        <f>'1X-3X'!J16*2.54</f>
        <v>18.415</v>
      </c>
      <c r="K16" s="35">
        <f>'1X-3X'!K16*2.54</f>
        <v>19.685</v>
      </c>
    </row>
    <row r="17" s="1" customFormat="1" ht="25" customHeight="1" spans="1:11">
      <c r="A17" s="30" t="str">
        <f>'[1]SPEC SHEET'!A18</f>
        <v>BACK TOP EDGE ALONG SEAM (FULL)</v>
      </c>
      <c r="B17" s="31"/>
      <c r="C17" s="31"/>
      <c r="D17" s="31"/>
      <c r="E17" s="32"/>
      <c r="F17" s="36" t="s">
        <v>42</v>
      </c>
      <c r="G17" s="42">
        <v>0.25</v>
      </c>
      <c r="H17" s="35">
        <f>'1X-3X'!H17*2.54</f>
        <v>48.895</v>
      </c>
      <c r="I17" s="35">
        <f>'1X-3X'!I17*2.54</f>
        <v>51.435</v>
      </c>
      <c r="J17" s="35">
        <f>'1X-3X'!J17*2.54</f>
        <v>54.61</v>
      </c>
      <c r="K17" s="35">
        <f>'1X-3X'!K17*2.54</f>
        <v>57.785</v>
      </c>
    </row>
    <row r="18" s="1" customFormat="1" ht="35" customHeight="1" spans="1:11">
      <c r="A18" s="37" t="str">
        <f>'[1]SPEC SHEET'!A19</f>
        <v>CHEST CIRCUMFERENCE AT A-PEX FROM CF TO CB ALONG NATURAL CURVES</v>
      </c>
      <c r="B18" s="38"/>
      <c r="C18" s="38"/>
      <c r="D18" s="38"/>
      <c r="E18" s="39"/>
      <c r="F18" s="36" t="s">
        <v>44</v>
      </c>
      <c r="G18" s="42">
        <v>0.25</v>
      </c>
      <c r="H18" s="35">
        <f>'1X-3X'!H18*2.54</f>
        <v>106.68</v>
      </c>
      <c r="I18" s="35">
        <f>'1X-3X'!I18*2.54</f>
        <v>111.76</v>
      </c>
      <c r="J18" s="35">
        <f>'1X-3X'!J18*2.54</f>
        <v>118.11</v>
      </c>
      <c r="K18" s="35">
        <f>'1X-3X'!K18*2.54</f>
        <v>124.46</v>
      </c>
    </row>
    <row r="19" s="1" customFormat="1" ht="25" customHeight="1" spans="1:11">
      <c r="A19" s="30" t="str">
        <f>'[1]SPEC SHEET'!A20</f>
        <v>WAIST 10.5" FROM STRAP JOIN SEAM - STRAIGHT ACROSS</v>
      </c>
      <c r="B19" s="31"/>
      <c r="C19" s="31"/>
      <c r="D19" s="31"/>
      <c r="E19" s="32"/>
      <c r="F19" s="36" t="s">
        <v>46</v>
      </c>
      <c r="G19" s="42">
        <v>0.25</v>
      </c>
      <c r="H19" s="35">
        <f>'1X-3X'!H19*2.54</f>
        <v>104.14</v>
      </c>
      <c r="I19" s="35">
        <f>'1X-3X'!I19*2.54</f>
        <v>109.22</v>
      </c>
      <c r="J19" s="35">
        <f>'1X-3X'!J19*2.54</f>
        <v>115.57</v>
      </c>
      <c r="K19" s="35">
        <f>'1X-3X'!K19*2.54</f>
        <v>121.92</v>
      </c>
    </row>
    <row r="20" s="1" customFormat="1" ht="22" customHeight="1" spans="1:11">
      <c r="A20" s="30" t="str">
        <f>'[1]SPEC SHEET'!A21</f>
        <v>LOW HIPS AT 19" FROM STRAP JOIN SEAM - STRAIGHT ACROSS</v>
      </c>
      <c r="B20" s="31"/>
      <c r="C20" s="31"/>
      <c r="D20" s="31"/>
      <c r="E20" s="32"/>
      <c r="F20" s="36" t="s">
        <v>48</v>
      </c>
      <c r="G20" s="42">
        <v>0.25</v>
      </c>
      <c r="H20" s="35">
        <f>'1X-3X'!H20*2.54</f>
        <v>116.84</v>
      </c>
      <c r="I20" s="35">
        <f>'1X-3X'!I20*2.54</f>
        <v>121.92</v>
      </c>
      <c r="J20" s="35">
        <f>'1X-3X'!J20*2.54</f>
        <v>128.27</v>
      </c>
      <c r="K20" s="35">
        <f>'1X-3X'!K20*2.54</f>
        <v>134.62</v>
      </c>
    </row>
    <row r="21" s="1" customFormat="1" ht="27" customHeight="1" spans="1:11">
      <c r="A21" s="30" t="str">
        <f>'[1]SPEC SHEET'!A22</f>
        <v>BOTTOM EDGE / SWEEP ALONG CURVE (SELF)</v>
      </c>
      <c r="B21" s="31"/>
      <c r="C21" s="31"/>
      <c r="D21" s="31"/>
      <c r="E21" s="32"/>
      <c r="F21" s="36" t="s">
        <v>75</v>
      </c>
      <c r="G21" s="42">
        <v>0.25</v>
      </c>
      <c r="H21" s="35">
        <f>'1X-3X'!H21*2.54</f>
        <v>203.2</v>
      </c>
      <c r="I21" s="35">
        <f>'1X-3X'!I21*2.54</f>
        <v>208.28</v>
      </c>
      <c r="J21" s="35">
        <f>'1X-3X'!J21*2.54</f>
        <v>214.63</v>
      </c>
      <c r="K21" s="35">
        <f>'1X-3X'!K21*2.54</f>
        <v>220.98</v>
      </c>
    </row>
    <row r="22" s="1" customFormat="1" ht="24" customHeight="1" spans="1:11">
      <c r="A22" s="30" t="str">
        <f>'[1]SPEC SHEET'!A23</f>
        <v>BOTTOM EDGE / SWEEP ALONG CURVE (LINING)</v>
      </c>
      <c r="B22" s="31"/>
      <c r="C22" s="31"/>
      <c r="D22" s="31"/>
      <c r="E22" s="32"/>
      <c r="F22" s="36" t="s">
        <v>76</v>
      </c>
      <c r="G22" s="42">
        <v>0.25</v>
      </c>
      <c r="H22" s="35">
        <f>'1X-3X'!H22*2.54</f>
        <v>182.88</v>
      </c>
      <c r="I22" s="35">
        <f>'1X-3X'!I22*2.54</f>
        <v>187.96</v>
      </c>
      <c r="J22" s="35">
        <f>'1X-3X'!J22*2.54</f>
        <v>194.31</v>
      </c>
      <c r="K22" s="35">
        <f>'1X-3X'!K22*2.54</f>
        <v>200.66</v>
      </c>
    </row>
    <row r="23" s="1" customFormat="1" ht="26" customHeight="1" spans="1:11">
      <c r="A23" s="30" t="str">
        <f>'[1]SPEC SHEET'!A24</f>
        <v>BACK STRAP DISTANCE</v>
      </c>
      <c r="B23" s="31"/>
      <c r="C23" s="31"/>
      <c r="D23" s="31"/>
      <c r="E23" s="32"/>
      <c r="F23" s="44" t="s">
        <v>77</v>
      </c>
      <c r="G23" s="40">
        <v>0.25</v>
      </c>
      <c r="H23" s="35">
        <f>'1X-3X'!H23*2.54</f>
        <v>26.035</v>
      </c>
      <c r="I23" s="35">
        <f>'1X-3X'!I23*2.54</f>
        <v>26.67</v>
      </c>
      <c r="J23" s="35">
        <f>'1X-3X'!J23*2.54</f>
        <v>27.305</v>
      </c>
      <c r="K23" s="35">
        <f>'1X-3X'!K23*2.54</f>
        <v>27.94</v>
      </c>
    </row>
    <row r="24" s="1" customFormat="1" ht="23" customHeight="1" spans="1:11">
      <c r="A24" s="30" t="str">
        <f>'[1]SPEC SHEET'!A25</f>
        <v>SHOULDER STRAP LENGTH ( AT SET PRODUCTION LENGTH)</v>
      </c>
      <c r="B24" s="31"/>
      <c r="C24" s="31"/>
      <c r="D24" s="31"/>
      <c r="E24" s="32"/>
      <c r="F24" s="36" t="s">
        <v>54</v>
      </c>
      <c r="G24" s="40">
        <v>0.25</v>
      </c>
      <c r="H24" s="35">
        <f>'1X-3X'!H24*2.54</f>
        <v>39.6875</v>
      </c>
      <c r="I24" s="35">
        <f>'1X-3X'!I24*2.54</f>
        <v>40.64</v>
      </c>
      <c r="J24" s="35">
        <f>'1X-3X'!J24*2.54</f>
        <v>41.5925</v>
      </c>
      <c r="K24" s="35">
        <f>'1X-3X'!K24*2.54</f>
        <v>42.545</v>
      </c>
    </row>
    <row r="25" s="1" customFormat="1" ht="22" customHeight="1" spans="1:11">
      <c r="A25" s="30" t="str">
        <f>'[1]SPEC SHEET'!A26</f>
        <v>ADJUSTABLE RANGE LENGTH</v>
      </c>
      <c r="B25" s="31"/>
      <c r="C25" s="31"/>
      <c r="D25" s="31"/>
      <c r="E25" s="32"/>
      <c r="F25" s="36" t="s">
        <v>78</v>
      </c>
      <c r="G25" s="34">
        <v>0.125</v>
      </c>
      <c r="H25" s="35">
        <f>'1X-3X'!H25*2.54</f>
        <v>6.35</v>
      </c>
      <c r="I25" s="35">
        <f>'1X-3X'!I25*2.54</f>
        <v>6.35</v>
      </c>
      <c r="J25" s="35">
        <f>'1X-3X'!J25*2.54</f>
        <v>6.35</v>
      </c>
      <c r="K25" s="35">
        <f>'1X-3X'!K25*2.54</f>
        <v>6.35</v>
      </c>
    </row>
    <row r="26" s="1" customFormat="1" ht="22" customHeight="1" spans="1:11">
      <c r="A26" s="30" t="str">
        <f>'[1]SPEC SHEET'!A27</f>
        <v>HEM HEIGHT</v>
      </c>
      <c r="B26" s="31"/>
      <c r="C26" s="31"/>
      <c r="D26" s="31"/>
      <c r="E26" s="32"/>
      <c r="F26" s="33" t="s">
        <v>79</v>
      </c>
      <c r="G26" s="45">
        <v>0</v>
      </c>
      <c r="H26" s="35">
        <f>'1X-3X'!H26*2.54</f>
        <v>0.3175</v>
      </c>
      <c r="I26" s="35">
        <f>'1X-3X'!I26*2.54</f>
        <v>0.3175</v>
      </c>
      <c r="J26" s="35">
        <f>'1X-3X'!J26*2.54</f>
        <v>0.3175</v>
      </c>
      <c r="K26" s="35">
        <f>'1X-3X'!K26*2.54</f>
        <v>0.3175</v>
      </c>
    </row>
  </sheetData>
  <mergeCells count="35">
    <mergeCell ref="A1:C1"/>
    <mergeCell ref="F1:J1"/>
    <mergeCell ref="D2:E2"/>
    <mergeCell ref="D3:E3"/>
    <mergeCell ref="D4:E4"/>
    <mergeCell ref="D5:E5"/>
    <mergeCell ref="D6:E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G7:G8"/>
    <mergeCell ref="H7:H8"/>
    <mergeCell ref="I7:I8"/>
    <mergeCell ref="J7:J8"/>
    <mergeCell ref="K7:K8"/>
    <mergeCell ref="F2:H4"/>
    <mergeCell ref="I2:J4"/>
    <mergeCell ref="F5:H6"/>
    <mergeCell ref="I5:J6"/>
    <mergeCell ref="A7:E8"/>
  </mergeCells>
  <conditionalFormatting sqref="G15:H15">
    <cfRule type="notContainsBlanks" dxfId="0" priority="2">
      <formula>LEN(TRIM(G15))&gt;0</formula>
    </cfRule>
  </conditionalFormatting>
  <conditionalFormatting sqref="G17:H22">
    <cfRule type="notContainsBlanks" dxfId="0" priority="1">
      <formula>LEN(TRIM(G17))&gt;0</formula>
    </cfRule>
  </conditionalFormatting>
  <pageMargins left="0.7" right="0.7" top="0.75" bottom="0.75" header="0.3" footer="0.3"/>
  <pageSetup paperSize="9" scale="8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2025-02-19T02:45:45Z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11F201B320334DA4BB1FB46CE4672ABE_12</vt:lpwstr>
  </property>
</Properties>
</file>