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52" windowHeight="10605" activeTab="2"/>
  </bookViews>
  <sheets>
    <sheet name="XS-XXL" sheetId="1" r:id="rId1"/>
    <sheet name="XS-XXL (cm)" sheetId="4" r:id="rId2"/>
    <sheet name="1X-3X" sheetId="5" r:id="rId3"/>
    <sheet name="1X-3X (CM)" sheetId="6" r:id="rId4"/>
  </sheets>
  <externalReferences>
    <externalReference r:id="rId5"/>
    <externalReference r:id="rId6"/>
  </externalReferences>
  <definedNames>
    <definedName name="_xlnm.Print_Area" localSheetId="0">'XS-XXL'!$A$1:$O$35</definedName>
    <definedName name="_xlnm.Print_Area" localSheetId="1">'XS-XXL (cm)'!$A$1:$O$35</definedName>
    <definedName name="_xlnm.Print_Area" localSheetId="2">'1X-3X'!$A$1:$L$35</definedName>
    <definedName name="_xlnm.Print_Area" localSheetId="3">'1X-3X (CM)'!$A$1:$L$35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<sst xmlns="http://schemas.openxmlformats.org/spreadsheetml/2006/main" count="202" uniqueCount="57">
  <si>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</si>
  <si>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</si>
  <si>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</si>
  <si>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</si>
  <si>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</si>
  <si>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</si>
  <si>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</si>
  <si>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</si>
  <si>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</si>
  <si>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</si>
  <si>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</si>
  <si>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</si>
  <si>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</si>
  <si>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</si>
  <si>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</si>
  <si>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</si>
  <si>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</si>
  <si>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</si>
  <si>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</si>
  <si>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</si>
  <si>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</si>
  <si>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</si>
  <si>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</si>
  <si>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</si>
  <si>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</si>
  <si>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COMMENTS</t>
  </si>
  <si>
    <r>
      <rPr>
        <sz val="18"/>
        <color rgb="FF000000"/>
        <rFont val="宋体"/>
        <charset val="134"/>
      </rPr>
      <t>上身长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肩带连接点到腰</t>
    </r>
  </si>
  <si>
    <t>上身前中长</t>
  </si>
  <si>
    <t>前肩带间距</t>
  </si>
  <si>
    <t>前中裙长</t>
  </si>
  <si>
    <r>
      <rPr>
        <sz val="18"/>
        <color rgb="FF000000"/>
        <rFont val="宋体"/>
        <charset val="134"/>
      </rPr>
      <t>胸围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腋下</t>
    </r>
    <r>
      <rPr>
        <sz val="18"/>
        <color rgb="FF000000"/>
        <rFont val="Calibri"/>
        <charset val="134"/>
      </rPr>
      <t>1‘’</t>
    </r>
  </si>
  <si>
    <t>腰围</t>
  </si>
  <si>
    <r>
      <rPr>
        <sz val="18"/>
        <color rgb="FF000000"/>
        <rFont val="宋体"/>
        <charset val="134"/>
      </rPr>
      <t>里布臀围</t>
    </r>
    <r>
      <rPr>
        <sz val="18"/>
        <color rgb="FF000000"/>
        <rFont val="Calibri"/>
        <charset val="134"/>
      </rPr>
      <t>-</t>
    </r>
    <r>
      <rPr>
        <sz val="18"/>
        <color rgb="FF000000"/>
        <rFont val="宋体"/>
        <charset val="134"/>
      </rPr>
      <t>腰下</t>
    </r>
    <r>
      <rPr>
        <sz val="18"/>
        <color rgb="FF000000"/>
        <rFont val="Calibri"/>
        <charset val="134"/>
      </rPr>
      <t>8.5‘’</t>
    </r>
  </si>
  <si>
    <t>第一层荷叶边长-从腰口量</t>
  </si>
  <si>
    <t>第二层荷叶边长-从腰口量</t>
  </si>
  <si>
    <t>第三层荷叶边长-从腰口量</t>
  </si>
  <si>
    <t>第一层荷叶边摆围</t>
  </si>
  <si>
    <t>第二层荷叶边摆围</t>
  </si>
  <si>
    <t>第三层荷叶边摆围</t>
  </si>
  <si>
    <t>面布摆围</t>
  </si>
  <si>
    <t>里布摆围</t>
  </si>
  <si>
    <t>肩带调节量</t>
  </si>
  <si>
    <t>肩带长</t>
  </si>
  <si>
    <t>穿着左侧拉链长</t>
  </si>
  <si>
    <t>罩杯上口宽沿着边量</t>
  </si>
  <si>
    <t>罩杯在公主缝处高</t>
  </si>
  <si>
    <t>罩杯在前中处高</t>
  </si>
  <si>
    <t>罩杯在前侧处高</t>
  </si>
  <si>
    <t>罩杯下胸处沿着边量</t>
  </si>
  <si>
    <t>罩杯前中片宽沿着边量</t>
  </si>
  <si>
    <t>罩杯在前侧处宽</t>
  </si>
  <si>
    <t>罩杯高</t>
  </si>
  <si>
    <t>前中罩杯上口间距</t>
  </si>
  <si>
    <t>0X</t>
  </si>
  <si>
    <t>1X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</si>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</sst>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</numFmts>
  <fonts count="56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rgb="FF000000"/>
      <name val="宋体"/>
      <charset val="134"/>
    </font>
    <font>
      <sz val="14"/>
      <color rgb="FFFF0000"/>
      <name val="宋体"/>
      <charset val="134"/>
      <scheme val="minor"/>
    </font>
    <font>
      <sz val="14"/>
      <color theme="1"/>
      <name val="Calibri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rgb="FF000000"/>
      <name val="Calibri"/>
      <charset val="134"/>
    </font>
    <font>
      <b/>
      <sz val="14"/>
      <color theme="1"/>
      <name val="Calibri"/>
      <charset val="134"/>
    </font>
    <font>
      <sz val="14"/>
      <color rgb="FF000000"/>
      <name val="宋体"/>
      <charset val="134"/>
      <scheme val="major"/>
    </font>
    <font>
      <sz val="18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8"/>
      <color theme="1"/>
      <name val="Calibri"/>
      <charset val="134"/>
    </font>
    <font>
      <b/>
      <sz val="18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3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41" applyNumberFormat="0" applyAlignment="0" applyProtection="0">
      <alignment vertical="center"/>
    </xf>
    <xf numFmtId="0" fontId="45" fillId="10" borderId="42" applyNumberFormat="0" applyAlignment="0" applyProtection="0">
      <alignment vertical="center"/>
    </xf>
    <xf numFmtId="0" fontId="46" fillId="10" borderId="41" applyNumberFormat="0" applyAlignment="0" applyProtection="0">
      <alignment vertical="center"/>
    </xf>
    <xf numFmtId="0" fontId="47" fillId="11" borderId="43" applyNumberFormat="0" applyAlignment="0" applyProtection="0">
      <alignment vertical="center"/>
    </xf>
    <xf numFmtId="0" fontId="48" fillId="0" borderId="44" applyNumberFormat="0" applyFill="0" applyAlignment="0" applyProtection="0">
      <alignment vertical="center"/>
    </xf>
    <xf numFmtId="0" fontId="49" fillId="0" borderId="45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5" fillId="0" borderId="0"/>
    <xf numFmtId="0" fontId="1" fillId="0" borderId="0"/>
    <xf numFmtId="0" fontId="0" fillId="0" borderId="0"/>
    <xf numFmtId="0" fontId="1" fillId="0" borderId="0"/>
  </cellStyleXfs>
  <cellXfs count="1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/>
    </xf>
    <xf numFmtId="0" fontId="12" fillId="0" borderId="24" xfId="0" applyFont="1" applyFill="1" applyBorder="1" applyAlignment="1"/>
    <xf numFmtId="0" fontId="12" fillId="0" borderId="16" xfId="0" applyFont="1" applyFill="1" applyBorder="1" applyAlignment="1"/>
    <xf numFmtId="0" fontId="12" fillId="0" borderId="25" xfId="0" applyFont="1" applyFill="1" applyBorder="1" applyAlignment="1"/>
    <xf numFmtId="0" fontId="13" fillId="0" borderId="12" xfId="49" applyFont="1" applyFill="1" applyBorder="1" applyAlignment="1">
      <alignment horizontal="left" wrapText="1"/>
    </xf>
    <xf numFmtId="177" fontId="14" fillId="0" borderId="12" xfId="0" applyNumberFormat="1" applyFont="1" applyFill="1" applyBorder="1" applyAlignment="1">
      <alignment horizontal="center" wrapText="1"/>
    </xf>
    <xf numFmtId="178" fontId="15" fillId="0" borderId="14" xfId="50" applyNumberFormat="1" applyFont="1" applyFill="1" applyBorder="1" applyAlignment="1">
      <alignment horizontal="center" wrapText="1"/>
    </xf>
    <xf numFmtId="0" fontId="13" fillId="0" borderId="25" xfId="49" applyFont="1" applyFill="1" applyBorder="1" applyAlignment="1">
      <alignment horizontal="left"/>
    </xf>
    <xf numFmtId="0" fontId="12" fillId="0" borderId="26" xfId="0" applyFont="1" applyFill="1" applyBorder="1" applyAlignment="1"/>
    <xf numFmtId="0" fontId="12" fillId="0" borderId="27" xfId="0" applyFont="1" applyFill="1" applyBorder="1" applyAlignment="1"/>
    <xf numFmtId="0" fontId="1" fillId="0" borderId="16" xfId="0" applyFont="1" applyFill="1" applyBorder="1" applyAlignment="1"/>
    <xf numFmtId="0" fontId="1" fillId="0" borderId="25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2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/>
    </xf>
    <xf numFmtId="0" fontId="12" fillId="5" borderId="0" xfId="0" applyFont="1" applyFill="1" applyBorder="1" applyAlignment="1"/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179" fontId="12" fillId="0" borderId="12" xfId="0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/>
    <xf numFmtId="0" fontId="1" fillId="0" borderId="0" xfId="0" applyFont="1" applyFill="1" applyBorder="1" applyAlignment="1"/>
    <xf numFmtId="0" fontId="12" fillId="6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177" fontId="15" fillId="0" borderId="14" xfId="50" applyNumberFormat="1" applyFont="1" applyFill="1" applyBorder="1" applyAlignment="1">
      <alignment horizontal="center" wrapText="1"/>
    </xf>
    <xf numFmtId="177" fontId="26" fillId="5" borderId="34" xfId="51" applyNumberFormat="1" applyFont="1" applyFill="1" applyBorder="1" applyAlignment="1" applyProtection="1">
      <alignment horizontal="center" vertical="center" wrapText="1"/>
      <protection locked="0"/>
    </xf>
    <xf numFmtId="177" fontId="26" fillId="5" borderId="35" xfId="52" applyNumberFormat="1" applyFont="1" applyFill="1" applyBorder="1" applyAlignment="1" applyProtection="1">
      <alignment horizontal="center" vertical="center" wrapText="1"/>
      <protection locked="0"/>
    </xf>
    <xf numFmtId="177" fontId="26" fillId="0" borderId="36" xfId="51" applyNumberFormat="1" applyFont="1" applyBorder="1" applyAlignment="1" applyProtection="1">
      <alignment horizontal="center" vertical="center" wrapText="1"/>
      <protection locked="0"/>
    </xf>
    <xf numFmtId="177" fontId="26" fillId="5" borderId="34" xfId="52" applyNumberFormat="1" applyFont="1" applyFill="1" applyBorder="1" applyAlignment="1" applyProtection="1">
      <alignment horizontal="center" vertical="center" wrapText="1"/>
      <protection locked="0"/>
    </xf>
    <xf numFmtId="177" fontId="27" fillId="0" borderId="36" xfId="50" applyNumberFormat="1" applyFont="1" applyFill="1" applyBorder="1" applyAlignment="1">
      <alignment horizontal="center" wrapText="1"/>
    </xf>
    <xf numFmtId="177" fontId="28" fillId="7" borderId="14" xfId="50" applyNumberFormat="1" applyFont="1" applyFill="1" applyBorder="1" applyAlignment="1">
      <alignment horizontal="center" wrapText="1"/>
    </xf>
    <xf numFmtId="177" fontId="29" fillId="5" borderId="36" xfId="52" applyNumberFormat="1" applyFont="1" applyFill="1" applyBorder="1" applyAlignment="1" applyProtection="1">
      <alignment horizontal="center" vertical="center" wrapText="1"/>
      <protection locked="0"/>
    </xf>
    <xf numFmtId="177" fontId="26" fillId="5" borderId="14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177" fontId="31" fillId="0" borderId="12" xfId="0" applyNumberFormat="1" applyFont="1" applyFill="1" applyBorder="1" applyAlignment="1">
      <alignment horizontal="center" wrapText="1"/>
    </xf>
    <xf numFmtId="178" fontId="32" fillId="0" borderId="14" xfId="50" applyNumberFormat="1" applyFont="1" applyFill="1" applyBorder="1" applyAlignment="1">
      <alignment horizontal="center" wrapText="1"/>
    </xf>
    <xf numFmtId="0" fontId="17" fillId="0" borderId="2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30" fillId="3" borderId="24" xfId="0" applyFont="1" applyFill="1" applyBorder="1" applyAlignment="1">
      <alignment vertical="center"/>
    </xf>
    <xf numFmtId="177" fontId="32" fillId="0" borderId="14" xfId="50" applyNumberFormat="1" applyFont="1" applyFill="1" applyBorder="1" applyAlignment="1">
      <alignment horizontal="center" wrapText="1"/>
    </xf>
    <xf numFmtId="177" fontId="35" fillId="0" borderId="36" xfId="50" applyNumberFormat="1" applyFont="1" applyFill="1" applyBorder="1" applyAlignment="1">
      <alignment horizontal="center" wrapText="1"/>
    </xf>
    <xf numFmtId="177" fontId="32" fillId="7" borderId="14" xfId="50" applyNumberFormat="1" applyFont="1" applyFill="1" applyBorder="1" applyAlignment="1">
      <alignment horizontal="center" wrapText="1"/>
    </xf>
    <xf numFmtId="177" fontId="32" fillId="0" borderId="13" xfId="50" applyNumberFormat="1" applyFont="1" applyFill="1" applyBorder="1" applyAlignment="1">
      <alignment horizontal="center" wrapText="1"/>
    </xf>
    <xf numFmtId="177" fontId="35" fillId="0" borderId="23" xfId="50" applyNumberFormat="1" applyFont="1" applyFill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" xfId="49"/>
    <cellStyle name="Normal 3" xfId="50"/>
    <cellStyle name="Normal 3 3" xfId="51"/>
    <cellStyle name="Normal 2 2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342900</xdr:colOff>
      <xdr:row>0</xdr:row>
      <xdr:rowOff>0</xdr:rowOff>
    </xdr:from>
    <xdr:to>
      <xdr:col>14</xdr:col>
      <xdr:colOff>1130300</xdr:colOff>
      <xdr:row>5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86655" y="0"/>
          <a:ext cx="787400" cy="1348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342900</xdr:colOff>
      <xdr:row>0</xdr:row>
      <xdr:rowOff>0</xdr:rowOff>
    </xdr:from>
    <xdr:to>
      <xdr:col>14</xdr:col>
      <xdr:colOff>1130300</xdr:colOff>
      <xdr:row>5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86655" y="0"/>
          <a:ext cx="787400" cy="1348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342900</xdr:colOff>
      <xdr:row>0</xdr:row>
      <xdr:rowOff>0</xdr:rowOff>
    </xdr:from>
    <xdr:to>
      <xdr:col>11</xdr:col>
      <xdr:colOff>1130300</xdr:colOff>
      <xdr:row>5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04315" y="0"/>
          <a:ext cx="787400" cy="13487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342900</xdr:colOff>
      <xdr:row>0</xdr:row>
      <xdr:rowOff>0</xdr:rowOff>
    </xdr:from>
    <xdr:to>
      <xdr:col>11</xdr:col>
      <xdr:colOff>1130300</xdr:colOff>
      <xdr:row>5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04315" y="0"/>
          <a:ext cx="787400" cy="1348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87%20LOLA%20DRESS,%20MILLY,%20MATTE%20SATIN,%20REG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87%20LOLA%20DRESS,%20MATTE%20SATIN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Boning Construction"/>
      <sheetName val="Boning Construction (2)"/>
      <sheetName val="Lining &amp; Facing Construction"/>
      <sheetName val="Skirt Construction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 (2)"/>
      <sheetName val="Reference Images (3)"/>
      <sheetName val="Fabrics (MATTE SATIN)"/>
      <sheetName val="Trims"/>
      <sheetName val="BOM"/>
      <sheetName val="CHINA FIT 3.13.25"/>
      <sheetName val="1ST FIT 1.29.25"/>
      <sheetName val="PP FIT 4.10.25"/>
      <sheetName val="SPEC SHEET"/>
      <sheetName val="SPEC SHEET CHECKUP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BG7287</v>
          </cell>
        </row>
        <row r="2">
          <cell r="B2" t="str">
            <v>LOLA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45588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SEAN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5">
          <cell r="I5" t="str">
            <v>NO</v>
          </cell>
        </row>
        <row r="6">
          <cell r="B6" t="str">
            <v>SMALL</v>
          </cell>
        </row>
        <row r="6">
          <cell r="D6" t="str">
            <v>MATTE SATIN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BODICE LENGTH (FROM STRAP JOIN SEAM TO WAIST SEAM)</v>
          </cell>
        </row>
        <row r="10">
          <cell r="F10">
            <v>0.25</v>
          </cell>
        </row>
        <row r="10">
          <cell r="N10">
            <v>8.5</v>
          </cell>
        </row>
        <row r="11">
          <cell r="A11" t="str">
            <v>CF BODICE LENGTH (CF NECK TO WAIST SEAM)</v>
          </cell>
        </row>
        <row r="11">
          <cell r="F11">
            <v>0.25</v>
          </cell>
        </row>
        <row r="11">
          <cell r="N11">
            <v>6.5</v>
          </cell>
        </row>
        <row r="12">
          <cell r="A12" t="str">
            <v>FRONT STRAP DISTANCE</v>
          </cell>
        </row>
        <row r="12">
          <cell r="F12">
            <v>0.25</v>
          </cell>
        </row>
        <row r="12">
          <cell r="N12">
            <v>12.5</v>
          </cell>
        </row>
        <row r="13">
          <cell r="A13" t="str">
            <v>CF SKIRT LENGTH (FROM WAIST SEAM TO HEM)</v>
          </cell>
        </row>
        <row r="13">
          <cell r="F13">
            <v>0.25</v>
          </cell>
        </row>
        <row r="13">
          <cell r="N13">
            <v>41.125</v>
          </cell>
        </row>
        <row r="14">
          <cell r="A14" t="str">
            <v>BUST CIRC (1" BELOW AH) </v>
          </cell>
        </row>
        <row r="14">
          <cell r="F14">
            <v>0.25</v>
          </cell>
        </row>
        <row r="14">
          <cell r="N14">
            <v>32.125</v>
          </cell>
        </row>
        <row r="15">
          <cell r="A15" t="str">
            <v>WAIST CIRC</v>
          </cell>
        </row>
        <row r="15">
          <cell r="F15">
            <v>0.25</v>
          </cell>
        </row>
        <row r="15">
          <cell r="N15">
            <v>27</v>
          </cell>
        </row>
        <row r="16">
          <cell r="A16" t="str">
            <v>HIP (LINING) CIRC (8.5" BELOW WAIST JOIN SEAM)</v>
          </cell>
        </row>
        <row r="16">
          <cell r="F16">
            <v>0.25</v>
          </cell>
        </row>
        <row r="16">
          <cell r="N16">
            <v>39</v>
          </cell>
        </row>
        <row r="17">
          <cell r="A17" t="str">
            <v>TOP TIER LENGTH FROM WAIST SEAM, CF/CB</v>
          </cell>
        </row>
        <row r="17">
          <cell r="F17">
            <v>0.25</v>
          </cell>
        </row>
        <row r="17">
          <cell r="N17">
            <v>8</v>
          </cell>
        </row>
        <row r="18">
          <cell r="A18" t="str">
            <v>2ND  TIER LENGTH FROM WAIST SEAM, CF/CB</v>
          </cell>
        </row>
        <row r="18">
          <cell r="F18">
            <v>0.25</v>
          </cell>
        </row>
        <row r="18">
          <cell r="N18">
            <v>17</v>
          </cell>
        </row>
        <row r="19">
          <cell r="A19" t="str">
            <v>3RD TIER LENGTH FROM WAIST SEAM, CF/CB</v>
          </cell>
        </row>
        <row r="19">
          <cell r="F19">
            <v>0.25</v>
          </cell>
        </row>
        <row r="19">
          <cell r="N19">
            <v>26.75</v>
          </cell>
        </row>
        <row r="20">
          <cell r="A20" t="str">
            <v>TOP TIER HEM CIRC</v>
          </cell>
        </row>
        <row r="20">
          <cell r="F20">
            <v>0.5</v>
          </cell>
        </row>
        <row r="20">
          <cell r="N20">
            <v>72</v>
          </cell>
        </row>
        <row r="21">
          <cell r="A21" t="str">
            <v>2ND TIER HEM CIRC</v>
          </cell>
        </row>
        <row r="21">
          <cell r="F21">
            <v>0.5</v>
          </cell>
        </row>
        <row r="21">
          <cell r="N21">
            <v>78</v>
          </cell>
        </row>
        <row r="22">
          <cell r="A22" t="str">
            <v>3RD TIER CIRC</v>
          </cell>
        </row>
        <row r="22">
          <cell r="F22">
            <v>0.5</v>
          </cell>
        </row>
        <row r="22">
          <cell r="N22">
            <v>88</v>
          </cell>
        </row>
        <row r="23">
          <cell r="A23" t="str">
            <v>BOTTOM TIER CIRC - (SELF) - ALONG THE CURVE</v>
          </cell>
        </row>
        <row r="23">
          <cell r="F23">
            <v>0.5</v>
          </cell>
        </row>
        <row r="23">
          <cell r="N23">
            <v>110</v>
          </cell>
        </row>
        <row r="24">
          <cell r="A24" t="str">
            <v>SWEEP WIDTH - (LINING) - ALONG THE CURVE</v>
          </cell>
        </row>
        <row r="24">
          <cell r="F24">
            <v>0.5</v>
          </cell>
        </row>
        <row r="24">
          <cell r="N24">
            <v>58</v>
          </cell>
        </row>
        <row r="25">
          <cell r="A25" t="str">
            <v>STRAP ADJUSTABLE RANGE LENGTH</v>
          </cell>
        </row>
        <row r="25">
          <cell r="F25">
            <v>0.25</v>
          </cell>
        </row>
        <row r="25">
          <cell r="N25">
            <v>2.5</v>
          </cell>
        </row>
        <row r="26">
          <cell r="A26" t="str">
            <v>STRAP LENGTH, FRT JOIN TO BK JOIN</v>
          </cell>
        </row>
        <row r="26">
          <cell r="F26">
            <v>0.25</v>
          </cell>
        </row>
        <row r="26">
          <cell r="N26">
            <v>16.5</v>
          </cell>
        </row>
        <row r="27">
          <cell r="A27" t="str">
            <v>ZIPPER LENGTH (WEARER'S LEFT SIDE SEAM)</v>
          </cell>
        </row>
        <row r="27">
          <cell r="F27">
            <v>0.25</v>
          </cell>
        </row>
        <row r="27">
          <cell r="N27">
            <v>11.5</v>
          </cell>
        </row>
        <row r="28">
          <cell r="A28" t="str">
            <v>BUST CUP WIDTH ALONG TOP EDGE</v>
          </cell>
        </row>
        <row r="28">
          <cell r="F28">
            <v>0.125</v>
          </cell>
        </row>
        <row r="28">
          <cell r="N28">
            <v>6.875</v>
          </cell>
        </row>
        <row r="29">
          <cell r="A29" t="str">
            <v>BUST CUP HEIGHT AT PRINCESS SEAM</v>
          </cell>
        </row>
        <row r="29">
          <cell r="F29">
            <v>0.125</v>
          </cell>
        </row>
        <row r="29">
          <cell r="N29">
            <v>5.25</v>
          </cell>
        </row>
        <row r="30">
          <cell r="A30" t="str">
            <v>BUST CUP TOP PANEL HEIGHT AT CF</v>
          </cell>
        </row>
        <row r="30">
          <cell r="F30">
            <v>0.125</v>
          </cell>
        </row>
        <row r="30">
          <cell r="N30">
            <v>1.0625</v>
          </cell>
        </row>
        <row r="31">
          <cell r="A31" t="str">
            <v>BUST CUP TOP PANEL HEIGHT AT SD FRT</v>
          </cell>
        </row>
        <row r="31">
          <cell r="F31">
            <v>0.125</v>
          </cell>
        </row>
        <row r="31">
          <cell r="N31">
            <v>1.5</v>
          </cell>
        </row>
        <row r="32">
          <cell r="A32" t="str">
            <v>BUST CUP UNDERBUST SEAM- ALONG CURVE</v>
          </cell>
        </row>
        <row r="32">
          <cell r="F32">
            <v>0.125</v>
          </cell>
        </row>
        <row r="32">
          <cell r="N32">
            <v>11.25</v>
          </cell>
        </row>
        <row r="33">
          <cell r="A33" t="str">
            <v>BUST CUP CF PANEL WIDTH ALONG TOP EDGE</v>
          </cell>
        </row>
        <row r="33">
          <cell r="F33">
            <v>0.125</v>
          </cell>
        </row>
        <row r="33">
          <cell r="N33">
            <v>3.5625</v>
          </cell>
        </row>
        <row r="34">
          <cell r="A34" t="str">
            <v>BUST CUP SD FRT PANEL WIDTH ALONG TOP EDGE</v>
          </cell>
        </row>
        <row r="34">
          <cell r="F34">
            <v>0.125</v>
          </cell>
        </row>
        <row r="34">
          <cell r="N34">
            <v>3.3125</v>
          </cell>
        </row>
        <row r="35">
          <cell r="A35" t="str">
            <v>BUST CUP HEIGHT FROM UNDERBUST TO TOP PANEL JOIN SEAM</v>
          </cell>
        </row>
        <row r="35">
          <cell r="F35">
            <v>0.125</v>
          </cell>
        </row>
        <row r="35">
          <cell r="N35">
            <v>3.75</v>
          </cell>
        </row>
        <row r="36">
          <cell r="A36" t="str">
            <v>CF GORE WIDTH ALONG TOP EDGE</v>
          </cell>
        </row>
        <row r="36">
          <cell r="F36">
            <v>0.125</v>
          </cell>
        </row>
        <row r="36">
          <cell r="N36">
            <v>0.75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BOM"/>
      <sheetName val="CHINA FIT 3.13.25 REG"/>
      <sheetName val="1ST FIT 1.29.25 REG"/>
      <sheetName val="PP FIT 4.10.25 REG"/>
      <sheetName val="SPEC SHEET REG"/>
      <sheetName val="Graded Spec Page REG"/>
      <sheetName val="1ST FIT CURVE 5.1.25"/>
      <sheetName val="PP FIT CURVE 6.16.25"/>
      <sheetName val="2ND FIT CURVE 5.29.25"/>
      <sheetName val="SPEC SHEET CURVE"/>
      <sheetName val="GRADED SPEC CURVE"/>
    </sheetNames>
    <sheetDataSet>
      <sheetData sheetId="0">
        <row r="1">
          <cell r="E1" t="str">
            <v>BG7287</v>
          </cell>
        </row>
        <row r="2">
          <cell r="B2" t="str">
            <v>LOLA DRESS</v>
          </cell>
        </row>
        <row r="2">
          <cell r="D2" t="str">
            <v>DEE L</v>
          </cell>
        </row>
        <row r="2">
          <cell r="I2" t="str">
            <v>NEW ORIGINAL SAMPLE </v>
          </cell>
        </row>
        <row r="3">
          <cell r="B3">
            <v>45806</v>
          </cell>
        </row>
        <row r="3">
          <cell r="D3" t="str">
            <v>SARAH P</v>
          </cell>
        </row>
        <row r="4">
          <cell r="B4" t="str">
            <v>CORE</v>
          </cell>
        </row>
        <row r="4">
          <cell r="D4" t="str">
            <v>HANNAH</v>
          </cell>
        </row>
        <row r="5">
          <cell r="B5" t="str">
            <v>XXS-3XL</v>
          </cell>
        </row>
        <row r="5">
          <cell r="D5" t="str">
            <v>ANY AVAILABLE</v>
          </cell>
        </row>
        <row r="5">
          <cell r="I5" t="str">
            <v>NO</v>
          </cell>
        </row>
        <row r="6">
          <cell r="B6" t="str">
            <v>SM/1X</v>
          </cell>
        </row>
        <row r="6">
          <cell r="D6" t="str">
            <v>MATTE SATIN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 t="str">
            <v>BODICE LENGTH (FROM TOP OF CUP TO WAIST SEAM)</v>
          </cell>
        </row>
        <row r="10">
          <cell r="F10">
            <v>0.25</v>
          </cell>
        </row>
        <row r="10">
          <cell r="R10">
            <v>10</v>
          </cell>
        </row>
        <row r="11">
          <cell r="A11" t="str">
            <v>CF BODICE LENGTH (CF NECK TO WAIST SEAM)</v>
          </cell>
        </row>
        <row r="11">
          <cell r="F11">
            <v>0.25</v>
          </cell>
        </row>
        <row r="11">
          <cell r="R11">
            <v>7.5</v>
          </cell>
        </row>
        <row r="12">
          <cell r="A12" t="str">
            <v>FRONT STRAP DISTANCE</v>
          </cell>
        </row>
        <row r="12">
          <cell r="F12">
            <v>0.125</v>
          </cell>
        </row>
        <row r="12">
          <cell r="R12">
            <v>16.5</v>
          </cell>
        </row>
        <row r="13">
          <cell r="A13" t="str">
            <v>CF SKIRT LENGTH (FROM WAIST SEAM TO HEM)</v>
          </cell>
        </row>
        <row r="13">
          <cell r="F13">
            <v>0.5</v>
          </cell>
        </row>
        <row r="13">
          <cell r="R13">
            <v>43.5</v>
          </cell>
        </row>
        <row r="14">
          <cell r="A14" t="str">
            <v>BUST CIRC (1" BELOW AH) </v>
          </cell>
        </row>
        <row r="14">
          <cell r="F14">
            <v>0.5</v>
          </cell>
        </row>
        <row r="14">
          <cell r="R14">
            <v>46</v>
          </cell>
        </row>
        <row r="15">
          <cell r="A15" t="str">
            <v>WAIST CIRC</v>
          </cell>
        </row>
        <row r="15">
          <cell r="F15">
            <v>0.5</v>
          </cell>
        </row>
        <row r="15">
          <cell r="R15">
            <v>39.5</v>
          </cell>
        </row>
        <row r="16">
          <cell r="A16" t="str">
            <v>HIP (LINING) CIRC (8.5" BELOW WAIST JOIN SEAM)</v>
          </cell>
        </row>
        <row r="16">
          <cell r="F16">
            <v>0.5</v>
          </cell>
        </row>
        <row r="16">
          <cell r="R16">
            <v>50</v>
          </cell>
        </row>
        <row r="17">
          <cell r="A17" t="str">
            <v>TOP TIER LENGTH FROM WAIST SEAM, CF/CB</v>
          </cell>
        </row>
        <row r="17">
          <cell r="F17">
            <v>0.5</v>
          </cell>
        </row>
        <row r="17">
          <cell r="R17">
            <v>8</v>
          </cell>
        </row>
        <row r="18">
          <cell r="A18" t="str">
            <v>2ND  TIER LENGTH FROM WAIST SEAM, CF/CB</v>
          </cell>
        </row>
        <row r="18">
          <cell r="F18">
            <v>0.5</v>
          </cell>
        </row>
        <row r="18">
          <cell r="R18">
            <v>18</v>
          </cell>
        </row>
        <row r="19">
          <cell r="A19" t="str">
            <v>3RD TIER LENGTH FROM WAIST SEAM, CF/CB</v>
          </cell>
        </row>
        <row r="19">
          <cell r="F19">
            <v>0.25</v>
          </cell>
        </row>
        <row r="19">
          <cell r="R19">
            <v>29</v>
          </cell>
        </row>
        <row r="20">
          <cell r="A20" t="str">
            <v>TOP TIER HEM CIRC</v>
          </cell>
        </row>
        <row r="20">
          <cell r="F20">
            <v>0.25</v>
          </cell>
        </row>
        <row r="20">
          <cell r="R20">
            <v>80</v>
          </cell>
        </row>
        <row r="21">
          <cell r="A21" t="str">
            <v>2ND TIER HEM CIRC</v>
          </cell>
        </row>
        <row r="21">
          <cell r="F21">
            <v>0.25</v>
          </cell>
        </row>
        <row r="21">
          <cell r="R21">
            <v>91</v>
          </cell>
        </row>
        <row r="22">
          <cell r="A22" t="str">
            <v>3RD TIER CIRC</v>
          </cell>
        </row>
        <row r="22">
          <cell r="F22">
            <v>0.25</v>
          </cell>
        </row>
        <row r="22">
          <cell r="R22">
            <v>98</v>
          </cell>
        </row>
        <row r="23">
          <cell r="A23" t="str">
            <v>BOTTOM TIER CIRC - (SELF) - ALONG THE CURVE</v>
          </cell>
        </row>
        <row r="23">
          <cell r="F23">
            <v>0.25</v>
          </cell>
        </row>
        <row r="23">
          <cell r="R23">
            <v>109</v>
          </cell>
        </row>
        <row r="24">
          <cell r="A24" t="str">
            <v>SWEEP WIDTH - (LINING) - ALONG THE CURVE</v>
          </cell>
        </row>
        <row r="24">
          <cell r="F24">
            <v>0.25</v>
          </cell>
        </row>
        <row r="24">
          <cell r="R24">
            <v>72</v>
          </cell>
        </row>
        <row r="25">
          <cell r="A25" t="str">
            <v>STRAP ADJUSTABLE RANGE LENGTH</v>
          </cell>
        </row>
        <row r="25">
          <cell r="F25">
            <v>0.25</v>
          </cell>
        </row>
        <row r="25">
          <cell r="R25">
            <v>2.5</v>
          </cell>
        </row>
        <row r="26">
          <cell r="A26" t="str">
            <v>STRAP LENGTH, FRT JOIN TO BK JOIN</v>
          </cell>
        </row>
        <row r="26">
          <cell r="F26">
            <v>0.25</v>
          </cell>
        </row>
        <row r="27">
          <cell r="A27" t="str">
            <v>ZIPPER LENGTH (WEARER'S LEFT SIDE SEAM)</v>
          </cell>
        </row>
        <row r="27">
          <cell r="F27">
            <v>0.25</v>
          </cell>
        </row>
        <row r="27">
          <cell r="R27">
            <v>11</v>
          </cell>
        </row>
        <row r="28">
          <cell r="A28" t="str">
            <v>BUST CUP WIDTH ALONG TOP EDGE</v>
          </cell>
        </row>
        <row r="28">
          <cell r="F28">
            <v>0.25</v>
          </cell>
        </row>
        <row r="28">
          <cell r="R28">
            <v>8</v>
          </cell>
        </row>
        <row r="29">
          <cell r="A29" t="str">
            <v>BUST CUP HEIGHT AT PRINCESS SEAM</v>
          </cell>
        </row>
        <row r="29">
          <cell r="F29">
            <v>0.25</v>
          </cell>
        </row>
        <row r="29">
          <cell r="R29">
            <v>8.25</v>
          </cell>
        </row>
        <row r="30">
          <cell r="A30" t="str">
            <v>BUST CUP TOP PANEL HEIGHT AT CF</v>
          </cell>
        </row>
        <row r="30">
          <cell r="F30">
            <v>0.25</v>
          </cell>
        </row>
        <row r="30">
          <cell r="R30">
            <v>1.5</v>
          </cell>
        </row>
        <row r="31">
          <cell r="A31" t="str">
            <v>BUST CUP TOP PANEL HEIGHT AT SD FRT</v>
          </cell>
        </row>
        <row r="31">
          <cell r="F31">
            <v>0.25</v>
          </cell>
        </row>
        <row r="32">
          <cell r="A32" t="str">
            <v>BUST CUP UNDERBUST SEAM- ALONG CURVE</v>
          </cell>
        </row>
        <row r="32">
          <cell r="F32">
            <v>0.25</v>
          </cell>
        </row>
        <row r="33">
          <cell r="A33" t="str">
            <v>BUST CUP CF PANEL WIDTH ALONG TOP EDGE</v>
          </cell>
        </row>
        <row r="33">
          <cell r="F33">
            <v>0.25</v>
          </cell>
        </row>
        <row r="33">
          <cell r="R33">
            <v>5.25</v>
          </cell>
        </row>
        <row r="34">
          <cell r="A34" t="str">
            <v>BUST CUP SD FRT PANEL WIDTH ALONG TOP EDGE</v>
          </cell>
        </row>
        <row r="34">
          <cell r="F34">
            <v>0.25</v>
          </cell>
        </row>
        <row r="34">
          <cell r="R34">
            <v>4.75</v>
          </cell>
        </row>
        <row r="35">
          <cell r="A35" t="str">
            <v>BUST CUP HEIGHT FROM UNDERBUST TO TOP PANEL JOIN SEAM</v>
          </cell>
        </row>
        <row r="35">
          <cell r="F35">
            <v>0.25</v>
          </cell>
        </row>
        <row r="35">
          <cell r="R35">
            <v>5.75</v>
          </cell>
        </row>
        <row r="36">
          <cell r="A36" t="str">
            <v>CF GORE WIDTH ALONG TOP EDGE</v>
          </cell>
        </row>
        <row r="36">
          <cell r="F36">
            <v>0.25</v>
          </cell>
        </row>
        <row r="36">
          <cell r="R36">
            <v>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view="pageBreakPreview" zoomScale="55" zoomScaleNormal="55" topLeftCell="A5" workbookViewId="0">
      <selection activeCell="U16" sqref="U16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53.8230088495575" style="1" customWidth="1"/>
    <col min="7" max="7" width="14.3628318584071" style="1" customWidth="1"/>
    <col min="8" max="14" width="12.5486725663717" style="1" customWidth="1"/>
    <col min="15" max="15" width="19.3362831858407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tr">
        <f>'[1]Style Summary Cover Page'!E1</f>
        <v>BG7287</v>
      </c>
      <c r="H1" s="89"/>
      <c r="I1" s="8" t="s">
        <v>2</v>
      </c>
      <c r="J1" s="5"/>
      <c r="K1" s="7">
        <f>'[1]Style Summary Cover Page'!I1</f>
        <v>0</v>
      </c>
      <c r="L1" s="51"/>
      <c r="M1" s="51"/>
      <c r="N1" s="51"/>
      <c r="O1" s="52"/>
      <c r="P1" s="53"/>
      <c r="Q1" s="53"/>
      <c r="R1" s="53"/>
      <c r="S1" s="53"/>
      <c r="T1" s="53"/>
      <c r="U1" s="53"/>
      <c r="V1" s="53"/>
      <c r="W1" s="53"/>
      <c r="X1" s="53"/>
      <c r="Y1" s="77"/>
      <c r="Z1" s="77"/>
    </row>
    <row r="2" s="1" customFormat="1" customHeight="1" spans="1:26">
      <c r="A2" s="9" t="s">
        <v>3</v>
      </c>
      <c r="B2" s="10"/>
      <c r="C2" s="11" t="str">
        <f>'[1]Style Summary Cover Page'!B2</f>
        <v>LOLA DRESS</v>
      </c>
      <c r="D2" s="12" t="s">
        <v>4</v>
      </c>
      <c r="E2" s="13" t="str">
        <f>'[1]Style Summary Cover Page'!D2</f>
        <v>SARAH PUNTER</v>
      </c>
      <c r="F2" s="13"/>
      <c r="G2" s="14"/>
      <c r="H2" s="15" t="s">
        <v>5</v>
      </c>
      <c r="I2" s="15"/>
      <c r="J2" s="15"/>
      <c r="K2" s="98" t="str">
        <f>'[1]Style Summary Cover Page'!I2</f>
        <v>NEW ORIGINAL SAMPLE </v>
      </c>
      <c r="L2" s="99"/>
      <c r="M2" s="99"/>
      <c r="N2" s="99"/>
      <c r="O2" s="56"/>
      <c r="P2" s="57"/>
      <c r="Q2" s="57"/>
      <c r="R2" s="57"/>
      <c r="S2" s="57"/>
      <c r="T2" s="57"/>
      <c r="U2" s="57"/>
      <c r="V2" s="57"/>
      <c r="W2" s="57"/>
      <c r="X2" s="57"/>
      <c r="Y2" s="77"/>
      <c r="Z2" s="77"/>
    </row>
    <row r="3" s="1" customFormat="1" customHeight="1" spans="1:26">
      <c r="A3" s="16" t="s">
        <v>6</v>
      </c>
      <c r="B3" s="17"/>
      <c r="C3" s="18">
        <f>'[1]Style Summary Cover Page'!B3</f>
        <v>45588</v>
      </c>
      <c r="D3" s="19" t="s">
        <v>7</v>
      </c>
      <c r="E3" s="20" t="str">
        <f>'[1]Style Summary Cover Page'!D3</f>
        <v>SOPHIA S</v>
      </c>
      <c r="F3" s="20"/>
      <c r="G3" s="21"/>
      <c r="H3" s="22"/>
      <c r="I3" s="22"/>
      <c r="J3" s="22"/>
      <c r="K3" s="98"/>
      <c r="L3" s="99"/>
      <c r="M3" s="99"/>
      <c r="N3" s="99"/>
      <c r="O3" s="56"/>
      <c r="P3" s="57"/>
      <c r="Q3" s="57"/>
      <c r="R3" s="57"/>
      <c r="S3" s="57"/>
      <c r="T3" s="57"/>
      <c r="U3" s="57"/>
      <c r="V3" s="57"/>
      <c r="W3" s="57"/>
      <c r="X3" s="57"/>
      <c r="Y3" s="77"/>
      <c r="Z3" s="77"/>
    </row>
    <row r="4" s="1" customFormat="1" customHeight="1" spans="1:26">
      <c r="A4" s="16" t="s">
        <v>8</v>
      </c>
      <c r="B4" s="17"/>
      <c r="C4" s="18" t="str">
        <f>'[1]Style Summary Cover Page'!B4</f>
        <v>FALL 25</v>
      </c>
      <c r="D4" s="19" t="s">
        <v>9</v>
      </c>
      <c r="E4" s="20" t="str">
        <f>'[1]Style Summary Cover Page'!D4</f>
        <v>SEAN</v>
      </c>
      <c r="F4" s="20"/>
      <c r="G4" s="23"/>
      <c r="H4" s="22"/>
      <c r="I4" s="22"/>
      <c r="J4" s="22"/>
      <c r="K4" s="100"/>
      <c r="L4" s="101"/>
      <c r="M4" s="101"/>
      <c r="N4" s="101"/>
      <c r="O4" s="56"/>
      <c r="P4" s="57"/>
      <c r="Q4" s="57"/>
      <c r="R4" s="57"/>
      <c r="S4" s="57"/>
      <c r="T4" s="57"/>
      <c r="U4" s="57"/>
      <c r="V4" s="57"/>
      <c r="W4" s="57"/>
      <c r="X4" s="57"/>
      <c r="Y4" s="77"/>
      <c r="Z4" s="77"/>
    </row>
    <row r="5" s="1" customFormat="1" customHeight="1" spans="1:26">
      <c r="A5" s="16" t="s">
        <v>10</v>
      </c>
      <c r="B5" s="17"/>
      <c r="C5" s="18" t="str">
        <f>'[1]Style Summary Cover Page'!B5</f>
        <v>XS-XXL</v>
      </c>
      <c r="D5" s="19" t="s">
        <v>11</v>
      </c>
      <c r="E5" s="20" t="str">
        <f>'[1]Style Summary Cover Page'!D5</f>
        <v>ANY AVAILABLE</v>
      </c>
      <c r="F5" s="20"/>
      <c r="G5" s="23"/>
      <c r="H5" s="90" t="s">
        <v>12</v>
      </c>
      <c r="I5" s="24"/>
      <c r="J5" s="60"/>
      <c r="K5" s="61" t="str">
        <f>'[1]Style Summary Cover Page'!I5</f>
        <v>NO</v>
      </c>
      <c r="L5" s="61"/>
      <c r="M5" s="61"/>
      <c r="N5" s="102"/>
      <c r="O5" s="56"/>
      <c r="P5" s="57"/>
      <c r="Q5" s="57"/>
      <c r="R5" s="57"/>
      <c r="S5" s="57"/>
      <c r="T5" s="57"/>
      <c r="U5" s="57"/>
      <c r="V5" s="57"/>
      <c r="W5" s="57"/>
      <c r="X5" s="57"/>
      <c r="Y5" s="77"/>
      <c r="Z5" s="77"/>
    </row>
    <row r="6" s="1" customFormat="1" customHeight="1" spans="1:26">
      <c r="A6" s="25" t="s">
        <v>13</v>
      </c>
      <c r="B6" s="26"/>
      <c r="C6" s="27" t="str">
        <f>'[1]Style Summary Cover Page'!B6</f>
        <v>SMALL</v>
      </c>
      <c r="D6" s="28" t="s">
        <v>14</v>
      </c>
      <c r="E6" s="29" t="str">
        <f>'[1]Style Summary Cover Page'!D6</f>
        <v>MATTE SATIN</v>
      </c>
      <c r="F6" s="29"/>
      <c r="G6" s="30"/>
      <c r="H6" s="91" t="s">
        <v>15</v>
      </c>
      <c r="I6" s="31"/>
      <c r="J6" s="62"/>
      <c r="K6" s="63">
        <f>'[1]Style Summary Cover Page'!I6</f>
        <v>0</v>
      </c>
      <c r="L6" s="63"/>
      <c r="M6" s="63"/>
      <c r="N6" s="103"/>
      <c r="O6" s="64"/>
      <c r="P6" s="57"/>
      <c r="Q6" s="57"/>
      <c r="R6" s="57"/>
      <c r="S6" s="57"/>
      <c r="T6" s="57"/>
      <c r="U6" s="57"/>
      <c r="V6" s="57"/>
      <c r="W6" s="57"/>
      <c r="X6" s="78"/>
      <c r="Y6" s="77"/>
      <c r="Z6" s="77"/>
    </row>
    <row r="7" s="1" customFormat="1" customHeight="1" spans="1:26">
      <c r="A7" s="32"/>
      <c r="B7" s="33" t="s">
        <v>16</v>
      </c>
      <c r="C7" s="34"/>
      <c r="D7" s="34"/>
      <c r="E7" s="34"/>
      <c r="F7" s="92" t="s">
        <v>17</v>
      </c>
      <c r="G7" s="92" t="s">
        <v>17</v>
      </c>
      <c r="H7" s="93" t="s">
        <v>18</v>
      </c>
      <c r="I7" s="93" t="s">
        <v>19</v>
      </c>
      <c r="J7" s="104" t="s">
        <v>20</v>
      </c>
      <c r="K7" s="105" t="s">
        <v>21</v>
      </c>
      <c r="L7" s="93" t="s">
        <v>22</v>
      </c>
      <c r="M7" s="93" t="s">
        <v>23</v>
      </c>
      <c r="N7" s="106" t="s">
        <v>24</v>
      </c>
      <c r="O7" s="67" t="s">
        <v>25</v>
      </c>
      <c r="P7" s="68"/>
      <c r="Q7" s="69"/>
      <c r="R7" s="68"/>
      <c r="S7" s="68"/>
      <c r="T7" s="68"/>
      <c r="U7" s="69"/>
      <c r="V7" s="68"/>
      <c r="W7" s="68"/>
      <c r="X7" s="69"/>
      <c r="Y7" s="71"/>
      <c r="Z7" s="77"/>
    </row>
    <row r="8" s="1" customFormat="1" ht="15" customHeight="1" spans="1:26">
      <c r="A8" s="36"/>
      <c r="B8" s="37"/>
      <c r="C8" s="37"/>
      <c r="D8" s="37"/>
      <c r="E8" s="37"/>
      <c r="F8" s="94"/>
      <c r="G8" s="94"/>
      <c r="H8" s="95"/>
      <c r="I8" s="95"/>
      <c r="J8" s="95"/>
      <c r="K8" s="95"/>
      <c r="L8" s="95"/>
      <c r="M8" s="95"/>
      <c r="N8" s="107"/>
      <c r="O8" s="70"/>
      <c r="P8" s="71"/>
      <c r="Q8" s="71"/>
      <c r="R8" s="71"/>
      <c r="S8" s="72"/>
      <c r="T8" s="71"/>
      <c r="U8" s="71"/>
      <c r="V8" s="71"/>
      <c r="W8" s="72"/>
      <c r="X8" s="71"/>
      <c r="Y8" s="71"/>
      <c r="Z8" s="77"/>
    </row>
    <row r="9" s="1" customFormat="1" ht="30" customHeight="1" spans="1:26">
      <c r="A9" s="39">
        <v>1</v>
      </c>
      <c r="B9" s="40" t="str">
        <f>'[1]SPEC SHEET'!A10</f>
        <v>BODICE LENGTH (FROM STRAP JOIN SEAM TO WAIST SEAM)</v>
      </c>
      <c r="C9" s="41"/>
      <c r="D9" s="41"/>
      <c r="E9" s="42"/>
      <c r="F9" s="43" t="s">
        <v>26</v>
      </c>
      <c r="G9" s="96">
        <f>'[1]SPEC SHEET'!F10</f>
        <v>0.25</v>
      </c>
      <c r="H9" s="108">
        <f t="shared" ref="H9:H12" si="0">SUM(I9-1/4)</f>
        <v>8</v>
      </c>
      <c r="I9" s="108">
        <f t="shared" ref="I9:I12" si="1">SUM(J9-1/4)</f>
        <v>8.25</v>
      </c>
      <c r="J9" s="110">
        <f>'[1]SPEC SHEET'!N10</f>
        <v>8.5</v>
      </c>
      <c r="K9" s="108">
        <f t="shared" ref="K9:N9" si="2">SUM(J9+0.25)</f>
        <v>8.75</v>
      </c>
      <c r="L9" s="108">
        <f t="shared" si="2"/>
        <v>9</v>
      </c>
      <c r="M9" s="108">
        <f t="shared" si="2"/>
        <v>9.25</v>
      </c>
      <c r="N9" s="111">
        <f t="shared" si="2"/>
        <v>9.5</v>
      </c>
      <c r="O9" s="73"/>
      <c r="P9" s="74"/>
      <c r="Q9" s="74"/>
      <c r="R9" s="75"/>
      <c r="S9" s="74"/>
      <c r="T9" s="74"/>
      <c r="U9" s="74"/>
      <c r="V9" s="75"/>
      <c r="W9" s="74"/>
      <c r="X9" s="74"/>
      <c r="Y9" s="79"/>
      <c r="Z9" s="77"/>
    </row>
    <row r="10" s="1" customFormat="1" ht="30" customHeight="1" spans="1:26">
      <c r="A10" s="39">
        <f t="shared" ref="A10:A15" si="3">A9+1</f>
        <v>2</v>
      </c>
      <c r="B10" s="40" t="str">
        <f>'[1]SPEC SHEET'!A11</f>
        <v>CF BODICE LENGTH (CF NECK TO WAIST SEAM)</v>
      </c>
      <c r="C10" s="41"/>
      <c r="D10" s="41"/>
      <c r="E10" s="42"/>
      <c r="F10" s="43" t="s">
        <v>27</v>
      </c>
      <c r="G10" s="96">
        <f>'[1]SPEC SHEET'!F11</f>
        <v>0.25</v>
      </c>
      <c r="H10" s="108">
        <f>I10-0.125</f>
        <v>6.25</v>
      </c>
      <c r="I10" s="108">
        <f>J10-0.125</f>
        <v>6.375</v>
      </c>
      <c r="J10" s="110">
        <f>'[1]SPEC SHEET'!N11</f>
        <v>6.5</v>
      </c>
      <c r="K10" s="108">
        <f t="shared" ref="K10:N10" si="4">J10+0.125</f>
        <v>6.625</v>
      </c>
      <c r="L10" s="108">
        <f t="shared" si="4"/>
        <v>6.75</v>
      </c>
      <c r="M10" s="108">
        <f t="shared" si="4"/>
        <v>6.875</v>
      </c>
      <c r="N10" s="111">
        <f t="shared" si="4"/>
        <v>7</v>
      </c>
      <c r="O10" s="73"/>
      <c r="P10" s="74"/>
      <c r="Q10" s="74"/>
      <c r="R10" s="75"/>
      <c r="S10" s="74"/>
      <c r="T10" s="74"/>
      <c r="U10" s="74"/>
      <c r="V10" s="75"/>
      <c r="W10" s="74"/>
      <c r="X10" s="74"/>
      <c r="Y10" s="79"/>
      <c r="Z10" s="77"/>
    </row>
    <row r="11" s="1" customFormat="1" ht="30" customHeight="1" spans="1:26">
      <c r="A11" s="39">
        <f t="shared" si="3"/>
        <v>3</v>
      </c>
      <c r="B11" s="40" t="str">
        <f>'[1]SPEC SHEET'!A12</f>
        <v>FRONT STRAP DISTANCE</v>
      </c>
      <c r="C11" s="41"/>
      <c r="D11" s="41"/>
      <c r="E11" s="42"/>
      <c r="F11" s="43" t="s">
        <v>28</v>
      </c>
      <c r="G11" s="96">
        <f>'[1]SPEC SHEET'!F12</f>
        <v>0.25</v>
      </c>
      <c r="H11" s="108">
        <f t="shared" si="0"/>
        <v>12</v>
      </c>
      <c r="I11" s="108">
        <f t="shared" si="1"/>
        <v>12.25</v>
      </c>
      <c r="J11" s="110">
        <f>'[1]SPEC SHEET'!N12</f>
        <v>12.5</v>
      </c>
      <c r="K11" s="108">
        <f t="shared" ref="K11:N11" si="5">SUM(J11+0.25)</f>
        <v>12.75</v>
      </c>
      <c r="L11" s="108">
        <f t="shared" si="5"/>
        <v>13</v>
      </c>
      <c r="M11" s="108">
        <f t="shared" si="5"/>
        <v>13.25</v>
      </c>
      <c r="N11" s="111">
        <f t="shared" si="5"/>
        <v>13.5</v>
      </c>
      <c r="O11" s="73"/>
      <c r="P11" s="74"/>
      <c r="Q11" s="74"/>
      <c r="R11" s="75"/>
      <c r="S11" s="74"/>
      <c r="T11" s="74"/>
      <c r="U11" s="74"/>
      <c r="V11" s="75"/>
      <c r="W11" s="74"/>
      <c r="X11" s="74"/>
      <c r="Y11" s="79"/>
      <c r="Z11" s="77"/>
    </row>
    <row r="12" s="1" customFormat="1" ht="30" customHeight="1" spans="1:26">
      <c r="A12" s="39">
        <f t="shared" si="3"/>
        <v>4</v>
      </c>
      <c r="B12" s="40" t="str">
        <f>'[1]SPEC SHEET'!A13</f>
        <v>CF SKIRT LENGTH (FROM WAIST SEAM TO HEM)</v>
      </c>
      <c r="C12" s="41"/>
      <c r="D12" s="41"/>
      <c r="E12" s="42"/>
      <c r="F12" s="43" t="s">
        <v>29</v>
      </c>
      <c r="G12" s="96">
        <f>'[1]SPEC SHEET'!F13</f>
        <v>0.25</v>
      </c>
      <c r="H12" s="108">
        <f t="shared" si="0"/>
        <v>40.625</v>
      </c>
      <c r="I12" s="108">
        <f t="shared" si="1"/>
        <v>40.875</v>
      </c>
      <c r="J12" s="110">
        <f>'[1]SPEC SHEET'!N13</f>
        <v>41.125</v>
      </c>
      <c r="K12" s="108">
        <f t="shared" ref="K12:N12" si="6">SUM(J12+0.25)</f>
        <v>41.375</v>
      </c>
      <c r="L12" s="108">
        <f t="shared" si="6"/>
        <v>41.625</v>
      </c>
      <c r="M12" s="108">
        <f t="shared" si="6"/>
        <v>41.875</v>
      </c>
      <c r="N12" s="111">
        <f t="shared" si="6"/>
        <v>42.125</v>
      </c>
      <c r="O12" s="73"/>
      <c r="P12" s="74"/>
      <c r="Q12" s="74"/>
      <c r="R12" s="75"/>
      <c r="S12" s="74"/>
      <c r="T12" s="74"/>
      <c r="U12" s="74"/>
      <c r="V12" s="75"/>
      <c r="W12" s="74"/>
      <c r="X12" s="74"/>
      <c r="Y12" s="79"/>
      <c r="Z12" s="77"/>
    </row>
    <row r="13" s="1" customFormat="1" ht="30" customHeight="1" spans="1:26">
      <c r="A13" s="39">
        <f t="shared" si="3"/>
        <v>5</v>
      </c>
      <c r="B13" s="40" t="str">
        <f>'[1]SPEC SHEET'!A14</f>
        <v>BUST CIRC (1" BELOW AH) </v>
      </c>
      <c r="C13" s="41"/>
      <c r="D13" s="41"/>
      <c r="E13" s="42"/>
      <c r="F13" s="43" t="s">
        <v>30</v>
      </c>
      <c r="G13" s="96">
        <f>'[1]SPEC SHEET'!F14</f>
        <v>0.25</v>
      </c>
      <c r="H13" s="109">
        <f t="shared" ref="H13:H15" si="7">SUM(I13-2)</f>
        <v>28.125</v>
      </c>
      <c r="I13" s="109">
        <f t="shared" ref="I13:I15" si="8">SUM(J13-2)</f>
        <v>30.125</v>
      </c>
      <c r="J13" s="110">
        <f>'[1]SPEC SHEET'!N14</f>
        <v>32.125</v>
      </c>
      <c r="K13" s="109">
        <f t="shared" ref="K13:N13" si="9">SUM(J13+2)</f>
        <v>34.125</v>
      </c>
      <c r="L13" s="109">
        <f t="shared" ref="L13:L15" si="10">SUM(K13+2.5)</f>
        <v>36.625</v>
      </c>
      <c r="M13" s="109">
        <f t="shared" si="9"/>
        <v>38.625</v>
      </c>
      <c r="N13" s="112">
        <f t="shared" si="9"/>
        <v>40.625</v>
      </c>
      <c r="O13" s="73"/>
      <c r="P13" s="74"/>
      <c r="Q13" s="74"/>
      <c r="R13" s="75"/>
      <c r="S13" s="74"/>
      <c r="T13" s="74"/>
      <c r="U13" s="74"/>
      <c r="V13" s="75"/>
      <c r="W13" s="74"/>
      <c r="X13" s="74"/>
      <c r="Y13" s="79"/>
      <c r="Z13" s="77"/>
    </row>
    <row r="14" s="1" customFormat="1" ht="30" customHeight="1" spans="1:26">
      <c r="A14" s="39">
        <f t="shared" si="3"/>
        <v>6</v>
      </c>
      <c r="B14" s="40" t="str">
        <f>'[1]SPEC SHEET'!A15</f>
        <v>WAIST CIRC</v>
      </c>
      <c r="C14" s="41"/>
      <c r="D14" s="41"/>
      <c r="E14" s="42"/>
      <c r="F14" s="43" t="s">
        <v>31</v>
      </c>
      <c r="G14" s="96">
        <f>'[1]SPEC SHEET'!F15</f>
        <v>0.25</v>
      </c>
      <c r="H14" s="109">
        <f t="shared" si="7"/>
        <v>23</v>
      </c>
      <c r="I14" s="109">
        <f t="shared" si="8"/>
        <v>25</v>
      </c>
      <c r="J14" s="110">
        <f>'[1]SPEC SHEET'!N15</f>
        <v>27</v>
      </c>
      <c r="K14" s="109">
        <f t="shared" ref="K14:N14" si="11">SUM(J14+2)</f>
        <v>29</v>
      </c>
      <c r="L14" s="109">
        <f t="shared" si="10"/>
        <v>31.5</v>
      </c>
      <c r="M14" s="109">
        <f t="shared" si="11"/>
        <v>33.5</v>
      </c>
      <c r="N14" s="112">
        <f t="shared" si="11"/>
        <v>35.5</v>
      </c>
      <c r="O14" s="73"/>
      <c r="P14" s="74"/>
      <c r="Q14" s="74"/>
      <c r="R14" s="75"/>
      <c r="S14" s="74"/>
      <c r="T14" s="74"/>
      <c r="U14" s="74"/>
      <c r="V14" s="75"/>
      <c r="W14" s="74"/>
      <c r="X14" s="74"/>
      <c r="Y14" s="79"/>
      <c r="Z14" s="77"/>
    </row>
    <row r="15" s="1" customFormat="1" ht="30" customHeight="1" spans="1:26">
      <c r="A15" s="39">
        <f t="shared" si="3"/>
        <v>7</v>
      </c>
      <c r="B15" s="40" t="str">
        <f>'[1]SPEC SHEET'!A16</f>
        <v>HIP (LINING) CIRC (8.5" BELOW WAIST JOIN SEAM)</v>
      </c>
      <c r="C15" s="41"/>
      <c r="D15" s="41"/>
      <c r="E15" s="42"/>
      <c r="F15" s="43" t="s">
        <v>32</v>
      </c>
      <c r="G15" s="96">
        <f>'[1]SPEC SHEET'!F16</f>
        <v>0.25</v>
      </c>
      <c r="H15" s="109">
        <f t="shared" si="7"/>
        <v>35</v>
      </c>
      <c r="I15" s="109">
        <f t="shared" si="8"/>
        <v>37</v>
      </c>
      <c r="J15" s="110">
        <f>'[1]SPEC SHEET'!N16</f>
        <v>39</v>
      </c>
      <c r="K15" s="109">
        <f t="shared" ref="K15:N15" si="12">SUM(J15+2)</f>
        <v>41</v>
      </c>
      <c r="L15" s="109">
        <f t="shared" si="10"/>
        <v>43.5</v>
      </c>
      <c r="M15" s="109">
        <f t="shared" si="12"/>
        <v>45.5</v>
      </c>
      <c r="N15" s="112">
        <f t="shared" si="12"/>
        <v>47.5</v>
      </c>
      <c r="O15" s="73"/>
      <c r="P15" s="74"/>
      <c r="Q15" s="74"/>
      <c r="R15" s="75"/>
      <c r="S15" s="74"/>
      <c r="T15" s="74"/>
      <c r="U15" s="74"/>
      <c r="V15" s="75"/>
      <c r="W15" s="74"/>
      <c r="X15" s="74"/>
      <c r="Y15" s="79"/>
      <c r="Z15" s="77"/>
    </row>
    <row r="16" s="1" customFormat="1" ht="30" customHeight="1" spans="1:26">
      <c r="A16" s="39">
        <v>8</v>
      </c>
      <c r="B16" s="40" t="str">
        <f>'[1]SPEC SHEET'!A17</f>
        <v>TOP TIER LENGTH FROM WAIST SEAM, CF/CB</v>
      </c>
      <c r="C16" s="41"/>
      <c r="D16" s="41"/>
      <c r="E16" s="42"/>
      <c r="F16" s="46" t="s">
        <v>33</v>
      </c>
      <c r="G16" s="96">
        <f>'[1]SPEC SHEET'!F17</f>
        <v>0.25</v>
      </c>
      <c r="H16" s="108">
        <f t="shared" ref="H16:H18" si="13">I16-0.125</f>
        <v>7.75</v>
      </c>
      <c r="I16" s="108">
        <f t="shared" ref="I16:I18" si="14">J16-0.125</f>
        <v>7.875</v>
      </c>
      <c r="J16" s="110">
        <f>'[1]SPEC SHEET'!N17</f>
        <v>8</v>
      </c>
      <c r="K16" s="108">
        <f t="shared" ref="K16:N16" si="15">J16+0.125</f>
        <v>8.125</v>
      </c>
      <c r="L16" s="108">
        <f t="shared" si="15"/>
        <v>8.25</v>
      </c>
      <c r="M16" s="108">
        <f t="shared" si="15"/>
        <v>8.375</v>
      </c>
      <c r="N16" s="111">
        <f t="shared" si="15"/>
        <v>8.5</v>
      </c>
      <c r="O16" s="73"/>
      <c r="P16" s="74"/>
      <c r="Q16" s="74"/>
      <c r="R16" s="75"/>
      <c r="S16" s="74"/>
      <c r="T16" s="74"/>
      <c r="U16" s="74"/>
      <c r="V16" s="75"/>
      <c r="W16" s="74"/>
      <c r="X16" s="74"/>
      <c r="Y16" s="79"/>
      <c r="Z16" s="77"/>
    </row>
    <row r="17" s="1" customFormat="1" ht="30" customHeight="1" spans="1:26">
      <c r="A17" s="39">
        <v>9</v>
      </c>
      <c r="B17" s="40" t="str">
        <f>'[1]SPEC SHEET'!A18</f>
        <v>2ND  TIER LENGTH FROM WAIST SEAM, CF/CB</v>
      </c>
      <c r="C17" s="41"/>
      <c r="D17" s="41"/>
      <c r="E17" s="42"/>
      <c r="F17" s="46" t="s">
        <v>34</v>
      </c>
      <c r="G17" s="96">
        <f>'[1]SPEC SHEET'!F18</f>
        <v>0.25</v>
      </c>
      <c r="H17" s="108">
        <f t="shared" si="13"/>
        <v>16.75</v>
      </c>
      <c r="I17" s="108">
        <f t="shared" si="14"/>
        <v>16.875</v>
      </c>
      <c r="J17" s="110">
        <f>'[1]SPEC SHEET'!N18</f>
        <v>17</v>
      </c>
      <c r="K17" s="108">
        <f t="shared" ref="K17:N17" si="16">J17+0.125</f>
        <v>17.125</v>
      </c>
      <c r="L17" s="108">
        <f t="shared" si="16"/>
        <v>17.25</v>
      </c>
      <c r="M17" s="108">
        <f t="shared" si="16"/>
        <v>17.375</v>
      </c>
      <c r="N17" s="111">
        <f t="shared" si="16"/>
        <v>17.5</v>
      </c>
      <c r="O17" s="73"/>
      <c r="P17" s="74"/>
      <c r="Q17" s="74"/>
      <c r="R17" s="75"/>
      <c r="S17" s="74"/>
      <c r="T17" s="74"/>
      <c r="U17" s="74"/>
      <c r="V17" s="75"/>
      <c r="W17" s="74"/>
      <c r="X17" s="74"/>
      <c r="Y17" s="79"/>
      <c r="Z17" s="77"/>
    </row>
    <row r="18" s="1" customFormat="1" ht="30" customHeight="1" spans="1:26">
      <c r="A18" s="39">
        <f t="shared" ref="A18:A22" si="17">A17+1</f>
        <v>10</v>
      </c>
      <c r="B18" s="40" t="str">
        <f>'[1]SPEC SHEET'!A19</f>
        <v>3RD TIER LENGTH FROM WAIST SEAM, CF/CB</v>
      </c>
      <c r="C18" s="41"/>
      <c r="D18" s="41"/>
      <c r="E18" s="42"/>
      <c r="F18" s="46" t="s">
        <v>35</v>
      </c>
      <c r="G18" s="96">
        <f>'[1]SPEC SHEET'!F19</f>
        <v>0.25</v>
      </c>
      <c r="H18" s="108">
        <f t="shared" si="13"/>
        <v>26.5</v>
      </c>
      <c r="I18" s="108">
        <f t="shared" si="14"/>
        <v>26.625</v>
      </c>
      <c r="J18" s="110">
        <f>'[1]SPEC SHEET'!N19</f>
        <v>26.75</v>
      </c>
      <c r="K18" s="108">
        <f t="shared" ref="K18:N18" si="18">J18+0.125</f>
        <v>26.875</v>
      </c>
      <c r="L18" s="108">
        <f t="shared" si="18"/>
        <v>27</v>
      </c>
      <c r="M18" s="108">
        <f t="shared" si="18"/>
        <v>27.125</v>
      </c>
      <c r="N18" s="111">
        <f t="shared" si="18"/>
        <v>27.25</v>
      </c>
      <c r="O18" s="73"/>
      <c r="P18" s="74"/>
      <c r="Q18" s="74"/>
      <c r="R18" s="75"/>
      <c r="S18" s="74"/>
      <c r="T18" s="74"/>
      <c r="U18" s="74"/>
      <c r="V18" s="75"/>
      <c r="W18" s="74"/>
      <c r="X18" s="74"/>
      <c r="Y18" s="79"/>
      <c r="Z18" s="77"/>
    </row>
    <row r="19" s="1" customFormat="1" ht="30" customHeight="1" spans="1:26">
      <c r="A19" s="39">
        <f t="shared" si="17"/>
        <v>11</v>
      </c>
      <c r="B19" s="40" t="str">
        <f>'[1]SPEC SHEET'!A20</f>
        <v>TOP TIER HEM CIRC</v>
      </c>
      <c r="C19" s="41"/>
      <c r="D19" s="41"/>
      <c r="E19" s="42"/>
      <c r="F19" s="46" t="s">
        <v>36</v>
      </c>
      <c r="G19" s="96">
        <f>'[1]SPEC SHEET'!F20</f>
        <v>0.5</v>
      </c>
      <c r="H19" s="109">
        <f t="shared" ref="H19:H22" si="19">SUM(I19-4)</f>
        <v>64</v>
      </c>
      <c r="I19" s="109">
        <f t="shared" ref="I19:I22" si="20">SUM(J19-4)</f>
        <v>68</v>
      </c>
      <c r="J19" s="110">
        <f>'[1]SPEC SHEET'!N20</f>
        <v>72</v>
      </c>
      <c r="K19" s="109">
        <f>SUM(J19+4)</f>
        <v>76</v>
      </c>
      <c r="L19" s="109">
        <f>SUM(K19+4)</f>
        <v>80</v>
      </c>
      <c r="M19" s="109">
        <f>SUM(L19+4)</f>
        <v>84</v>
      </c>
      <c r="N19" s="112">
        <f>SUM(M19+4)</f>
        <v>88</v>
      </c>
      <c r="O19" s="73"/>
      <c r="P19" s="74"/>
      <c r="Q19" s="74"/>
      <c r="R19" s="75"/>
      <c r="S19" s="74"/>
      <c r="T19" s="74"/>
      <c r="U19" s="74"/>
      <c r="V19" s="75"/>
      <c r="W19" s="74"/>
      <c r="X19" s="74"/>
      <c r="Y19" s="79"/>
      <c r="Z19" s="77"/>
    </row>
    <row r="20" s="1" customFormat="1" ht="30" customHeight="1" spans="1:26">
      <c r="A20" s="39">
        <f t="shared" si="17"/>
        <v>12</v>
      </c>
      <c r="B20" s="40" t="str">
        <f>'[1]SPEC SHEET'!A21</f>
        <v>2ND TIER HEM CIRC</v>
      </c>
      <c r="C20" s="41"/>
      <c r="D20" s="41"/>
      <c r="E20" s="42"/>
      <c r="F20" s="46" t="s">
        <v>37</v>
      </c>
      <c r="G20" s="96">
        <f>'[1]SPEC SHEET'!F21</f>
        <v>0.5</v>
      </c>
      <c r="H20" s="109">
        <f t="shared" si="19"/>
        <v>70</v>
      </c>
      <c r="I20" s="109">
        <f t="shared" si="20"/>
        <v>74</v>
      </c>
      <c r="J20" s="110">
        <f>'[1]SPEC SHEET'!N21</f>
        <v>78</v>
      </c>
      <c r="K20" s="109">
        <f t="shared" ref="K20:N20" si="21">SUM(J20+4)</f>
        <v>82</v>
      </c>
      <c r="L20" s="109">
        <f t="shared" si="21"/>
        <v>86</v>
      </c>
      <c r="M20" s="109">
        <f t="shared" si="21"/>
        <v>90</v>
      </c>
      <c r="N20" s="112">
        <f t="shared" si="21"/>
        <v>94</v>
      </c>
      <c r="O20" s="73"/>
      <c r="P20" s="74"/>
      <c r="Q20" s="74"/>
      <c r="R20" s="75"/>
      <c r="S20" s="74"/>
      <c r="T20" s="74"/>
      <c r="U20" s="74"/>
      <c r="V20" s="75"/>
      <c r="W20" s="74"/>
      <c r="X20" s="74"/>
      <c r="Y20" s="79"/>
      <c r="Z20" s="77"/>
    </row>
    <row r="21" s="1" customFormat="1" ht="30" customHeight="1" spans="1:26">
      <c r="A21" s="39">
        <f t="shared" si="17"/>
        <v>13</v>
      </c>
      <c r="B21" s="40" t="str">
        <f>'[1]SPEC SHEET'!A22</f>
        <v>3RD TIER CIRC</v>
      </c>
      <c r="C21" s="41"/>
      <c r="D21" s="41"/>
      <c r="E21" s="42"/>
      <c r="F21" s="46" t="s">
        <v>38</v>
      </c>
      <c r="G21" s="96">
        <f>'[1]SPEC SHEET'!F22</f>
        <v>0.5</v>
      </c>
      <c r="H21" s="109">
        <f t="shared" si="19"/>
        <v>80</v>
      </c>
      <c r="I21" s="109">
        <f t="shared" si="20"/>
        <v>84</v>
      </c>
      <c r="J21" s="110">
        <f>'[1]SPEC SHEET'!N22</f>
        <v>88</v>
      </c>
      <c r="K21" s="109">
        <f t="shared" ref="K21:N21" si="22">SUM(J21+4)</f>
        <v>92</v>
      </c>
      <c r="L21" s="109">
        <f t="shared" si="22"/>
        <v>96</v>
      </c>
      <c r="M21" s="109">
        <f t="shared" si="22"/>
        <v>100</v>
      </c>
      <c r="N21" s="112">
        <f t="shared" si="22"/>
        <v>104</v>
      </c>
      <c r="O21" s="73"/>
      <c r="P21" s="74"/>
      <c r="Q21" s="74"/>
      <c r="R21" s="75"/>
      <c r="S21" s="74"/>
      <c r="T21" s="74"/>
      <c r="U21" s="74"/>
      <c r="V21" s="75"/>
      <c r="W21" s="74"/>
      <c r="X21" s="74"/>
      <c r="Y21" s="79"/>
      <c r="Z21" s="77"/>
    </row>
    <row r="22" s="1" customFormat="1" ht="30" customHeight="1" spans="1:26">
      <c r="A22" s="39">
        <f t="shared" si="17"/>
        <v>14</v>
      </c>
      <c r="B22" s="40" t="str">
        <f>'[1]SPEC SHEET'!A23</f>
        <v>BOTTOM TIER CIRC - (SELF) - ALONG THE CURVE</v>
      </c>
      <c r="C22" s="41"/>
      <c r="D22" s="41"/>
      <c r="E22" s="42"/>
      <c r="F22" s="43" t="s">
        <v>39</v>
      </c>
      <c r="G22" s="96">
        <f>'[1]SPEC SHEET'!F23</f>
        <v>0.5</v>
      </c>
      <c r="H22" s="109">
        <f t="shared" si="19"/>
        <v>102</v>
      </c>
      <c r="I22" s="109">
        <f t="shared" si="20"/>
        <v>106</v>
      </c>
      <c r="J22" s="110">
        <f>'[1]SPEC SHEET'!N23</f>
        <v>110</v>
      </c>
      <c r="K22" s="109">
        <f t="shared" ref="K22:N22" si="23">SUM(J22+4)</f>
        <v>114</v>
      </c>
      <c r="L22" s="109">
        <f t="shared" si="23"/>
        <v>118</v>
      </c>
      <c r="M22" s="109">
        <f t="shared" si="23"/>
        <v>122</v>
      </c>
      <c r="N22" s="112">
        <f t="shared" si="23"/>
        <v>126</v>
      </c>
      <c r="O22" s="73"/>
      <c r="P22" s="74"/>
      <c r="Q22" s="74"/>
      <c r="R22" s="75"/>
      <c r="S22" s="74"/>
      <c r="T22" s="74"/>
      <c r="U22" s="74"/>
      <c r="V22" s="75"/>
      <c r="W22" s="74"/>
      <c r="X22" s="74"/>
      <c r="Y22" s="79"/>
      <c r="Z22" s="77"/>
    </row>
    <row r="23" s="1" customFormat="1" ht="30" customHeight="1" spans="1:26">
      <c r="A23" s="39">
        <v>15</v>
      </c>
      <c r="B23" s="40" t="str">
        <f>'[1]SPEC SHEET'!A24</f>
        <v>SWEEP WIDTH - (LINING) - ALONG THE CURVE</v>
      </c>
      <c r="C23" s="41"/>
      <c r="D23" s="41"/>
      <c r="E23" s="42"/>
      <c r="F23" s="43" t="s">
        <v>40</v>
      </c>
      <c r="G23" s="96">
        <f>'[1]SPEC SHEET'!F24</f>
        <v>0.5</v>
      </c>
      <c r="H23" s="109">
        <f>SUM(I23-2)</f>
        <v>54</v>
      </c>
      <c r="I23" s="109">
        <f>SUM(J23-2)</f>
        <v>56</v>
      </c>
      <c r="J23" s="110">
        <f>'[1]SPEC SHEET'!N24</f>
        <v>58</v>
      </c>
      <c r="K23" s="109">
        <f t="shared" ref="K23:N23" si="24">SUM(J23+2)</f>
        <v>60</v>
      </c>
      <c r="L23" s="109">
        <f>SUM(K23+2.5)</f>
        <v>62.5</v>
      </c>
      <c r="M23" s="109">
        <f t="shared" si="24"/>
        <v>64.5</v>
      </c>
      <c r="N23" s="112">
        <f t="shared" si="24"/>
        <v>66.5</v>
      </c>
      <c r="O23" s="73"/>
      <c r="P23" s="74"/>
      <c r="Q23" s="74"/>
      <c r="R23" s="75"/>
      <c r="S23" s="74"/>
      <c r="T23" s="74"/>
      <c r="U23" s="74"/>
      <c r="V23" s="75"/>
      <c r="W23" s="74"/>
      <c r="X23" s="74"/>
      <c r="Y23" s="79"/>
      <c r="Z23" s="77"/>
    </row>
    <row r="24" s="1" customFormat="1" ht="30" customHeight="1" spans="1:26">
      <c r="A24" s="39">
        <f t="shared" ref="A24:A29" si="25">A23+1</f>
        <v>16</v>
      </c>
      <c r="B24" s="40" t="str">
        <f>'[1]SPEC SHEET'!A25</f>
        <v>STRAP ADJUSTABLE RANGE LENGTH</v>
      </c>
      <c r="C24" s="41"/>
      <c r="D24" s="41"/>
      <c r="E24" s="42"/>
      <c r="F24" s="43" t="s">
        <v>41</v>
      </c>
      <c r="G24" s="96">
        <f>'[1]SPEC SHEET'!F25</f>
        <v>0.25</v>
      </c>
      <c r="H24" s="109">
        <f>I24</f>
        <v>2.5</v>
      </c>
      <c r="I24" s="109">
        <f>J24</f>
        <v>2.5</v>
      </c>
      <c r="J24" s="110">
        <f>'[1]SPEC SHEET'!N25</f>
        <v>2.5</v>
      </c>
      <c r="K24" s="109">
        <f t="shared" ref="K24:N24" si="26">J24</f>
        <v>2.5</v>
      </c>
      <c r="L24" s="109">
        <f t="shared" si="26"/>
        <v>2.5</v>
      </c>
      <c r="M24" s="109">
        <f t="shared" si="26"/>
        <v>2.5</v>
      </c>
      <c r="N24" s="112">
        <f t="shared" si="26"/>
        <v>2.5</v>
      </c>
      <c r="O24" s="73"/>
      <c r="P24" s="74"/>
      <c r="Q24" s="74"/>
      <c r="R24" s="75"/>
      <c r="S24" s="74"/>
      <c r="T24" s="74"/>
      <c r="U24" s="74"/>
      <c r="V24" s="75"/>
      <c r="W24" s="74"/>
      <c r="X24" s="74"/>
      <c r="Y24" s="79"/>
      <c r="Z24" s="77"/>
    </row>
    <row r="25" s="1" customFormat="1" ht="30" customHeight="1" spans="1:26">
      <c r="A25" s="39">
        <f t="shared" si="25"/>
        <v>17</v>
      </c>
      <c r="B25" s="40" t="str">
        <f>'[1]SPEC SHEET'!A26</f>
        <v>STRAP LENGTH, FRT JOIN TO BK JOIN</v>
      </c>
      <c r="C25" s="41"/>
      <c r="D25" s="41"/>
      <c r="E25" s="42"/>
      <c r="F25" s="43" t="s">
        <v>42</v>
      </c>
      <c r="G25" s="96">
        <f>'[1]SPEC SHEET'!F26</f>
        <v>0.25</v>
      </c>
      <c r="H25" s="108">
        <f>SUM(I25-1/4)</f>
        <v>16</v>
      </c>
      <c r="I25" s="108">
        <f>SUM(J25-1/4)</f>
        <v>16.25</v>
      </c>
      <c r="J25" s="110">
        <f>'[1]SPEC SHEET'!N26</f>
        <v>16.5</v>
      </c>
      <c r="K25" s="108">
        <f t="shared" ref="K25:N25" si="27">SUM(J25+0.25)</f>
        <v>16.75</v>
      </c>
      <c r="L25" s="108">
        <f t="shared" si="27"/>
        <v>17</v>
      </c>
      <c r="M25" s="108">
        <f t="shared" si="27"/>
        <v>17.25</v>
      </c>
      <c r="N25" s="111">
        <f t="shared" si="27"/>
        <v>17.5</v>
      </c>
      <c r="O25" s="73"/>
      <c r="P25" s="74"/>
      <c r="Q25" s="74"/>
      <c r="R25" s="75"/>
      <c r="S25" s="74"/>
      <c r="T25" s="74"/>
      <c r="U25" s="74"/>
      <c r="V25" s="75"/>
      <c r="W25" s="74"/>
      <c r="X25" s="74"/>
      <c r="Y25" s="79"/>
      <c r="Z25" s="77"/>
    </row>
    <row r="26" s="1" customFormat="1" ht="30" customHeight="1" spans="1:26">
      <c r="A26" s="39">
        <f t="shared" si="25"/>
        <v>18</v>
      </c>
      <c r="B26" s="40" t="str">
        <f>'[1]SPEC SHEET'!A27</f>
        <v>ZIPPER LENGTH (WEARER'S LEFT SIDE SEAM)</v>
      </c>
      <c r="C26" s="41"/>
      <c r="D26" s="41"/>
      <c r="E26" s="42"/>
      <c r="F26" s="43" t="s">
        <v>43</v>
      </c>
      <c r="G26" s="96">
        <f>'[1]SPEC SHEET'!F27</f>
        <v>0.25</v>
      </c>
      <c r="H26" s="109">
        <f>I26</f>
        <v>11.5</v>
      </c>
      <c r="I26" s="109">
        <f>J26</f>
        <v>11.5</v>
      </c>
      <c r="J26" s="110">
        <f>'[1]SPEC SHEET'!N27</f>
        <v>11.5</v>
      </c>
      <c r="K26" s="109">
        <f>J26</f>
        <v>11.5</v>
      </c>
      <c r="L26" s="109">
        <f>J26+0.25</f>
        <v>11.75</v>
      </c>
      <c r="M26" s="109">
        <f>K26+0.25</f>
        <v>11.75</v>
      </c>
      <c r="N26" s="112">
        <f>M26</f>
        <v>11.75</v>
      </c>
      <c r="O26" s="73"/>
      <c r="P26" s="74"/>
      <c r="Q26" s="74"/>
      <c r="R26" s="75"/>
      <c r="S26" s="74"/>
      <c r="T26" s="74"/>
      <c r="U26" s="74"/>
      <c r="V26" s="75"/>
      <c r="W26" s="74"/>
      <c r="X26" s="74"/>
      <c r="Y26" s="79"/>
      <c r="Z26" s="77"/>
    </row>
    <row r="27" s="1" customFormat="1" ht="30" customHeight="1" spans="1:26">
      <c r="A27" s="39">
        <f t="shared" si="25"/>
        <v>19</v>
      </c>
      <c r="B27" s="40" t="str">
        <f>'[1]SPEC SHEET'!A28</f>
        <v>BUST CUP WIDTH ALONG TOP EDGE</v>
      </c>
      <c r="C27" s="41"/>
      <c r="D27" s="41"/>
      <c r="E27" s="42"/>
      <c r="F27" s="43" t="s">
        <v>44</v>
      </c>
      <c r="G27" s="96">
        <f>'[1]SPEC SHEET'!F28</f>
        <v>0.125</v>
      </c>
      <c r="H27" s="108">
        <f>I27-0.25</f>
        <v>6.375</v>
      </c>
      <c r="I27" s="108">
        <f>J27-0.25</f>
        <v>6.625</v>
      </c>
      <c r="J27" s="110">
        <f>'[1]SPEC SHEET'!N28</f>
        <v>6.875</v>
      </c>
      <c r="K27" s="108">
        <f>J27+0.25</f>
        <v>7.125</v>
      </c>
      <c r="L27" s="108">
        <f>K27+0.25</f>
        <v>7.375</v>
      </c>
      <c r="M27" s="108">
        <f>L27+0.25</f>
        <v>7.625</v>
      </c>
      <c r="N27" s="111">
        <f>M27+0.25</f>
        <v>7.875</v>
      </c>
      <c r="O27" s="73"/>
      <c r="P27" s="74"/>
      <c r="Q27" s="74"/>
      <c r="R27" s="75"/>
      <c r="S27" s="74"/>
      <c r="T27" s="74"/>
      <c r="U27" s="74"/>
      <c r="V27" s="75"/>
      <c r="W27" s="74"/>
      <c r="X27" s="74"/>
      <c r="Y27" s="79"/>
      <c r="Z27" s="77"/>
    </row>
    <row r="28" s="1" customFormat="1" ht="30" customHeight="1" spans="1:26">
      <c r="A28" s="39">
        <f t="shared" si="25"/>
        <v>20</v>
      </c>
      <c r="B28" s="40" t="str">
        <f>'[1]SPEC SHEET'!A29</f>
        <v>BUST CUP HEIGHT AT PRINCESS SEAM</v>
      </c>
      <c r="C28" s="41"/>
      <c r="D28" s="41"/>
      <c r="E28" s="42"/>
      <c r="F28" s="43" t="s">
        <v>45</v>
      </c>
      <c r="G28" s="96">
        <f>'[1]SPEC SHEET'!F29</f>
        <v>0.125</v>
      </c>
      <c r="H28" s="108">
        <f>I28-0.125</f>
        <v>5</v>
      </c>
      <c r="I28" s="108">
        <f>J28-0.125</f>
        <v>5.125</v>
      </c>
      <c r="J28" s="110">
        <f>'[1]SPEC SHEET'!N29</f>
        <v>5.25</v>
      </c>
      <c r="K28" s="108">
        <f t="shared" ref="K28:N28" si="28">J28+0.125</f>
        <v>5.375</v>
      </c>
      <c r="L28" s="108">
        <f t="shared" si="28"/>
        <v>5.5</v>
      </c>
      <c r="M28" s="108">
        <f t="shared" si="28"/>
        <v>5.625</v>
      </c>
      <c r="N28" s="111">
        <f t="shared" si="28"/>
        <v>5.75</v>
      </c>
      <c r="O28" s="73"/>
      <c r="P28" s="74"/>
      <c r="Q28" s="74"/>
      <c r="R28" s="75"/>
      <c r="S28" s="74"/>
      <c r="T28" s="74"/>
      <c r="U28" s="74"/>
      <c r="V28" s="75"/>
      <c r="W28" s="74"/>
      <c r="X28" s="74"/>
      <c r="Y28" s="79"/>
      <c r="Z28" s="77"/>
    </row>
    <row r="29" s="1" customFormat="1" ht="30" customHeight="1" spans="1:26">
      <c r="A29" s="39">
        <f t="shared" si="25"/>
        <v>21</v>
      </c>
      <c r="B29" s="40" t="str">
        <f>'[1]SPEC SHEET'!A30</f>
        <v>BUST CUP TOP PANEL HEIGHT AT CF</v>
      </c>
      <c r="C29" s="47"/>
      <c r="D29" s="47"/>
      <c r="E29" s="48"/>
      <c r="F29" s="43" t="s">
        <v>46</v>
      </c>
      <c r="G29" s="96">
        <f>'[1]SPEC SHEET'!F30</f>
        <v>0.125</v>
      </c>
      <c r="H29" s="109">
        <f t="shared" ref="H29:H34" si="29">I29-0.0625</f>
        <v>0.9375</v>
      </c>
      <c r="I29" s="109">
        <f t="shared" ref="I29:I34" si="30">J29-0.0625</f>
        <v>1</v>
      </c>
      <c r="J29" s="110">
        <f>'[1]SPEC SHEET'!N30</f>
        <v>1.0625</v>
      </c>
      <c r="K29" s="109">
        <f t="shared" ref="K29:N29" si="31">J29+0.0625</f>
        <v>1.125</v>
      </c>
      <c r="L29" s="109">
        <f t="shared" si="31"/>
        <v>1.1875</v>
      </c>
      <c r="M29" s="109">
        <f t="shared" si="31"/>
        <v>1.25</v>
      </c>
      <c r="N29" s="112">
        <f t="shared" si="31"/>
        <v>1.3125</v>
      </c>
      <c r="O29" s="73"/>
      <c r="P29" s="74"/>
      <c r="Q29" s="74"/>
      <c r="R29" s="75"/>
      <c r="S29" s="74"/>
      <c r="T29" s="74"/>
      <c r="U29" s="74"/>
      <c r="V29" s="75"/>
      <c r="W29" s="74"/>
      <c r="X29" s="74"/>
      <c r="Y29" s="79"/>
      <c r="Z29" s="77"/>
    </row>
    <row r="30" s="1" customFormat="1" ht="30" customHeight="1" spans="1:26">
      <c r="A30" s="39">
        <v>22</v>
      </c>
      <c r="B30" s="40" t="str">
        <f>'[1]SPEC SHEET'!A31</f>
        <v>BUST CUP TOP PANEL HEIGHT AT SD FRT</v>
      </c>
      <c r="C30" s="49"/>
      <c r="D30" s="49"/>
      <c r="E30" s="50"/>
      <c r="F30" s="43" t="s">
        <v>47</v>
      </c>
      <c r="G30" s="96">
        <f>'[1]SPEC SHEET'!F31</f>
        <v>0.125</v>
      </c>
      <c r="H30" s="109">
        <f t="shared" si="29"/>
        <v>1.375</v>
      </c>
      <c r="I30" s="109">
        <f t="shared" si="30"/>
        <v>1.4375</v>
      </c>
      <c r="J30" s="110">
        <f>'[1]SPEC SHEET'!N31</f>
        <v>1.5</v>
      </c>
      <c r="K30" s="109">
        <f t="shared" ref="K30:N30" si="32">J30+0.0625</f>
        <v>1.5625</v>
      </c>
      <c r="L30" s="109">
        <f t="shared" si="32"/>
        <v>1.625</v>
      </c>
      <c r="M30" s="109">
        <f t="shared" si="32"/>
        <v>1.6875</v>
      </c>
      <c r="N30" s="112">
        <f t="shared" si="32"/>
        <v>1.75</v>
      </c>
      <c r="O30" s="76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="1" customFormat="1" ht="30" customHeight="1" spans="1:26">
      <c r="A31" s="39">
        <f t="shared" ref="A31:A35" si="33">A30+1</f>
        <v>23</v>
      </c>
      <c r="B31" s="40" t="str">
        <f>'[1]SPEC SHEET'!A32</f>
        <v>BUST CUP UNDERBUST SEAM- ALONG CURVE</v>
      </c>
      <c r="C31" s="49"/>
      <c r="D31" s="49"/>
      <c r="E31" s="50"/>
      <c r="F31" s="43" t="s">
        <v>48</v>
      </c>
      <c r="G31" s="96">
        <f>'[1]SPEC SHEET'!F32</f>
        <v>0.125</v>
      </c>
      <c r="H31" s="108">
        <f>I31-0.1875</f>
        <v>10.875</v>
      </c>
      <c r="I31" s="108">
        <f>J31-0.1875</f>
        <v>11.0625</v>
      </c>
      <c r="J31" s="110">
        <f>'[1]SPEC SHEET'!N32</f>
        <v>11.25</v>
      </c>
      <c r="K31" s="108">
        <f t="shared" ref="K31:N31" si="34">J31+0.1875</f>
        <v>11.4375</v>
      </c>
      <c r="L31" s="108">
        <f t="shared" si="34"/>
        <v>11.625</v>
      </c>
      <c r="M31" s="108">
        <f t="shared" si="34"/>
        <v>11.8125</v>
      </c>
      <c r="N31" s="111">
        <f t="shared" si="34"/>
        <v>12</v>
      </c>
      <c r="O31" s="76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="1" customFormat="1" ht="30" customHeight="1" spans="1:26">
      <c r="A32" s="39">
        <f t="shared" si="33"/>
        <v>24</v>
      </c>
      <c r="B32" s="40" t="str">
        <f>'[1]SPEC SHEET'!A33</f>
        <v>BUST CUP CF PANEL WIDTH ALONG TOP EDGE</v>
      </c>
      <c r="C32" s="49"/>
      <c r="D32" s="49"/>
      <c r="E32" s="50"/>
      <c r="F32" s="43" t="s">
        <v>49</v>
      </c>
      <c r="G32" s="96">
        <f>'[1]SPEC SHEET'!F33</f>
        <v>0.125</v>
      </c>
      <c r="H32" s="108">
        <f>I32-0.25</f>
        <v>3.0625</v>
      </c>
      <c r="I32" s="108">
        <f>J32-0.25</f>
        <v>3.3125</v>
      </c>
      <c r="J32" s="110">
        <f>'[1]SPEC SHEET'!N33</f>
        <v>3.5625</v>
      </c>
      <c r="K32" s="108">
        <f t="shared" ref="K32:N32" si="35">J32+0.25</f>
        <v>3.8125</v>
      </c>
      <c r="L32" s="108">
        <f t="shared" si="35"/>
        <v>4.0625</v>
      </c>
      <c r="M32" s="108">
        <f t="shared" si="35"/>
        <v>4.3125</v>
      </c>
      <c r="N32" s="111">
        <f t="shared" si="35"/>
        <v>4.5625</v>
      </c>
      <c r="O32" s="76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="1" customFormat="1" ht="30" customHeight="1" spans="1:26">
      <c r="A33" s="39">
        <f t="shared" si="33"/>
        <v>25</v>
      </c>
      <c r="B33" s="40" t="str">
        <f>'[1]SPEC SHEET'!A34</f>
        <v>BUST CUP SD FRT PANEL WIDTH ALONG TOP EDGE</v>
      </c>
      <c r="C33" s="49"/>
      <c r="D33" s="49"/>
      <c r="E33" s="50"/>
      <c r="F33" s="43" t="s">
        <v>50</v>
      </c>
      <c r="G33" s="96">
        <f>'[1]SPEC SHEET'!F34</f>
        <v>0.125</v>
      </c>
      <c r="H33" s="109">
        <f t="shared" si="29"/>
        <v>3.1875</v>
      </c>
      <c r="I33" s="109">
        <f t="shared" si="30"/>
        <v>3.25</v>
      </c>
      <c r="J33" s="110">
        <f>'[1]SPEC SHEET'!N34</f>
        <v>3.3125</v>
      </c>
      <c r="K33" s="109">
        <f t="shared" ref="K33:N33" si="36">J33+0.0625</f>
        <v>3.375</v>
      </c>
      <c r="L33" s="109">
        <f t="shared" si="36"/>
        <v>3.4375</v>
      </c>
      <c r="M33" s="109">
        <f t="shared" si="36"/>
        <v>3.5</v>
      </c>
      <c r="N33" s="112">
        <f t="shared" si="36"/>
        <v>3.5625</v>
      </c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="1" customFormat="1" ht="30" customHeight="1" spans="1:26">
      <c r="A34" s="39">
        <f t="shared" si="33"/>
        <v>26</v>
      </c>
      <c r="B34" s="40" t="str">
        <f>'[1]SPEC SHEET'!A35</f>
        <v>BUST CUP HEIGHT FROM UNDERBUST TO TOP PANEL JOIN SEAM</v>
      </c>
      <c r="C34" s="49"/>
      <c r="D34" s="49"/>
      <c r="E34" s="50"/>
      <c r="F34" s="43" t="s">
        <v>51</v>
      </c>
      <c r="G34" s="96">
        <f>'[1]SPEC SHEET'!F35</f>
        <v>0.125</v>
      </c>
      <c r="H34" s="109">
        <f>I34-0</f>
        <v>3.75</v>
      </c>
      <c r="I34" s="109">
        <f>J34-0</f>
        <v>3.75</v>
      </c>
      <c r="J34" s="110">
        <f>'[1]SPEC SHEET'!N35</f>
        <v>3.75</v>
      </c>
      <c r="K34" s="109">
        <f>J34+0</f>
        <v>3.75</v>
      </c>
      <c r="L34" s="109">
        <f>K34+0</f>
        <v>3.75</v>
      </c>
      <c r="M34" s="109">
        <f>L34+0</f>
        <v>3.75</v>
      </c>
      <c r="N34" s="112">
        <f>M34+0</f>
        <v>3.75</v>
      </c>
      <c r="O34" s="76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="1" customFormat="1" ht="30" customHeight="1" spans="1:26">
      <c r="A35" s="39">
        <f t="shared" si="33"/>
        <v>27</v>
      </c>
      <c r="B35" s="40" t="str">
        <f>'[1]SPEC SHEET'!A36</f>
        <v>CF GORE WIDTH ALONG TOP EDGE</v>
      </c>
      <c r="C35" s="49"/>
      <c r="D35" s="49"/>
      <c r="E35" s="50"/>
      <c r="F35" s="43" t="s">
        <v>52</v>
      </c>
      <c r="G35" s="96">
        <f>'[1]SPEC SHEET'!F36</f>
        <v>0.125</v>
      </c>
      <c r="H35" s="109">
        <f>I35</f>
        <v>0.75</v>
      </c>
      <c r="I35" s="109">
        <f>J35</f>
        <v>0.75</v>
      </c>
      <c r="J35" s="110">
        <f>'[1]SPEC SHEET'!N36</f>
        <v>0.75</v>
      </c>
      <c r="K35" s="109">
        <f t="shared" ref="K35:N35" si="37">J35</f>
        <v>0.75</v>
      </c>
      <c r="L35" s="109">
        <f t="shared" si="37"/>
        <v>0.75</v>
      </c>
      <c r="M35" s="109">
        <f t="shared" si="37"/>
        <v>0.75</v>
      </c>
      <c r="N35" s="112">
        <f t="shared" si="37"/>
        <v>0.75</v>
      </c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</sheetData>
  <mergeCells count="32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J4"/>
    <mergeCell ref="K2:N4"/>
    <mergeCell ref="B7:E8"/>
  </mergeCells>
  <conditionalFormatting sqref="K9:N9">
    <cfRule type="notContainsBlanks" dxfId="0" priority="26">
      <formula>LEN(TRIM(K9))&gt;0</formula>
    </cfRule>
  </conditionalFormatting>
  <conditionalFormatting sqref="K10:N10">
    <cfRule type="notContainsBlanks" dxfId="0" priority="25">
      <formula>LEN(TRIM(K10))&gt;0</formula>
    </cfRule>
  </conditionalFormatting>
  <conditionalFormatting sqref="K11:N11">
    <cfRule type="notContainsBlanks" dxfId="0" priority="24">
      <formula>LEN(TRIM(K11))&gt;0</formula>
    </cfRule>
  </conditionalFormatting>
  <conditionalFormatting sqref="K12:N12">
    <cfRule type="notContainsBlanks" dxfId="0" priority="23">
      <formula>LEN(TRIM(K12))&gt;0</formula>
    </cfRule>
  </conditionalFormatting>
  <conditionalFormatting sqref="K20:N20">
    <cfRule type="notContainsBlanks" dxfId="0" priority="4">
      <formula>LEN(TRIM(K20))&gt;0</formula>
    </cfRule>
  </conditionalFormatting>
  <conditionalFormatting sqref="K21:N21">
    <cfRule type="notContainsBlanks" dxfId="0" priority="3">
      <formula>LEN(TRIM(K21))&gt;0</formula>
    </cfRule>
  </conditionalFormatting>
  <conditionalFormatting sqref="K22:N22">
    <cfRule type="notContainsBlanks" dxfId="0" priority="2">
      <formula>LEN(TRIM(K22))&gt;0</formula>
    </cfRule>
  </conditionalFormatting>
  <conditionalFormatting sqref="K24:M24">
    <cfRule type="notContainsBlanks" dxfId="0" priority="18">
      <formula>LEN(TRIM(K24))&gt;0</formula>
    </cfRule>
  </conditionalFormatting>
  <conditionalFormatting sqref="N24">
    <cfRule type="notContainsBlanks" dxfId="0" priority="19">
      <formula>LEN(TRIM(N24))&gt;0</formula>
    </cfRule>
  </conditionalFormatting>
  <conditionalFormatting sqref="K25:M25">
    <cfRule type="notContainsBlanks" dxfId="0" priority="16">
      <formula>LEN(TRIM(K25))&gt;0</formula>
    </cfRule>
  </conditionalFormatting>
  <conditionalFormatting sqref="N25">
    <cfRule type="notContainsBlanks" dxfId="0" priority="17">
      <formula>LEN(TRIM(N25))&gt;0</formula>
    </cfRule>
  </conditionalFormatting>
  <conditionalFormatting sqref="K26:N26">
    <cfRule type="notContainsBlanks" dxfId="0" priority="15">
      <formula>LEN(TRIM(K26))&gt;0</formula>
    </cfRule>
  </conditionalFormatting>
  <conditionalFormatting sqref="K27:N27">
    <cfRule type="notContainsBlanks" dxfId="0" priority="14">
      <formula>LEN(TRIM(K27))&gt;0</formula>
    </cfRule>
  </conditionalFormatting>
  <conditionalFormatting sqref="K28:N28">
    <cfRule type="notContainsBlanks" dxfId="0" priority="13">
      <formula>LEN(TRIM(K28))&gt;0</formula>
    </cfRule>
  </conditionalFormatting>
  <conditionalFormatting sqref="K29:N29">
    <cfRule type="notContainsBlanks" dxfId="0" priority="12">
      <formula>LEN(TRIM(K29))&gt;0</formula>
    </cfRule>
  </conditionalFormatting>
  <conditionalFormatting sqref="K30:N30">
    <cfRule type="notContainsBlanks" dxfId="0" priority="11">
      <formula>LEN(TRIM(K30))&gt;0</formula>
    </cfRule>
  </conditionalFormatting>
  <conditionalFormatting sqref="K31:N31">
    <cfRule type="notContainsBlanks" dxfId="0" priority="7">
      <formula>LEN(TRIM(K31))&gt;0</formula>
    </cfRule>
  </conditionalFormatting>
  <conditionalFormatting sqref="K32:N32">
    <cfRule type="notContainsBlanks" dxfId="0" priority="1">
      <formula>LEN(TRIM(K32))&gt;0</formula>
    </cfRule>
  </conditionalFormatting>
  <conditionalFormatting sqref="K33:N33">
    <cfRule type="notContainsBlanks" dxfId="0" priority="9">
      <formula>LEN(TRIM(K33))&gt;0</formula>
    </cfRule>
  </conditionalFormatting>
  <conditionalFormatting sqref="K34:N34">
    <cfRule type="notContainsBlanks" dxfId="0" priority="8">
      <formula>LEN(TRIM(K34))&gt;0</formula>
    </cfRule>
  </conditionalFormatting>
  <conditionalFormatting sqref="K35:M35">
    <cfRule type="notContainsBlanks" dxfId="0" priority="5">
      <formula>LEN(TRIM(K35))&gt;0</formula>
    </cfRule>
  </conditionalFormatting>
  <conditionalFormatting sqref="N35">
    <cfRule type="notContainsBlanks" dxfId="0" priority="6">
      <formula>LEN(TRIM(N35))&gt;0</formula>
    </cfRule>
  </conditionalFormatting>
  <conditionalFormatting sqref="O9:O29 W9:W29 S9:S29">
    <cfRule type="notContainsBlanks" dxfId="0" priority="27">
      <formula>LEN(TRIM(O9))&gt;0</formula>
    </cfRule>
  </conditionalFormatting>
  <conditionalFormatting sqref="K13:N15">
    <cfRule type="notContainsBlanks" dxfId="0" priority="22">
      <formula>LEN(TRIM(K13))&gt;0</formula>
    </cfRule>
  </conditionalFormatting>
  <conditionalFormatting sqref="K16:N18">
    <cfRule type="notContainsBlanks" dxfId="0" priority="21">
      <formula>LEN(TRIM(K16))&gt;0</formula>
    </cfRule>
  </conditionalFormatting>
  <conditionalFormatting sqref="K19:N19 K23:N23">
    <cfRule type="notContainsBlanks" dxfId="0" priority="20">
      <formula>LEN(TRIM(K19))&gt;0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1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"/>
  <sheetViews>
    <sheetView view="pageBreakPreview" zoomScale="55" zoomScaleNormal="55" topLeftCell="A5" workbookViewId="0">
      <selection activeCell="X21" sqref="X21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53.8230088495575" style="1" customWidth="1"/>
    <col min="7" max="7" width="14.3628318584071" style="1" customWidth="1"/>
    <col min="8" max="14" width="12.5486725663717" style="1" customWidth="1"/>
    <col min="15" max="15" width="19.3362831858407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tr">
        <f>'[1]Style Summary Cover Page'!E1</f>
        <v>BG7287</v>
      </c>
      <c r="H1" s="89"/>
      <c r="I1" s="8" t="s">
        <v>2</v>
      </c>
      <c r="J1" s="5"/>
      <c r="K1" s="7">
        <f>'[1]Style Summary Cover Page'!I1</f>
        <v>0</v>
      </c>
      <c r="L1" s="51"/>
      <c r="M1" s="51"/>
      <c r="N1" s="51"/>
      <c r="O1" s="52"/>
      <c r="P1" s="53"/>
      <c r="Q1" s="53"/>
      <c r="R1" s="53"/>
      <c r="S1" s="53"/>
      <c r="T1" s="53"/>
      <c r="U1" s="53"/>
      <c r="V1" s="53"/>
      <c r="W1" s="53"/>
      <c r="X1" s="53"/>
      <c r="Y1" s="77"/>
      <c r="Z1" s="77"/>
    </row>
    <row r="2" s="1" customFormat="1" customHeight="1" spans="1:26">
      <c r="A2" s="9" t="s">
        <v>3</v>
      </c>
      <c r="B2" s="10"/>
      <c r="C2" s="11" t="str">
        <f>'[1]Style Summary Cover Page'!B2</f>
        <v>LOLA DRESS</v>
      </c>
      <c r="D2" s="12" t="s">
        <v>4</v>
      </c>
      <c r="E2" s="13" t="str">
        <f>'[1]Style Summary Cover Page'!D2</f>
        <v>SARAH PUNTER</v>
      </c>
      <c r="F2" s="13"/>
      <c r="G2" s="14"/>
      <c r="H2" s="15" t="s">
        <v>5</v>
      </c>
      <c r="I2" s="15"/>
      <c r="J2" s="15"/>
      <c r="K2" s="98" t="str">
        <f>'[1]Style Summary Cover Page'!I2</f>
        <v>NEW ORIGINAL SAMPLE </v>
      </c>
      <c r="L2" s="99"/>
      <c r="M2" s="99"/>
      <c r="N2" s="99"/>
      <c r="O2" s="56"/>
      <c r="P2" s="57"/>
      <c r="Q2" s="57"/>
      <c r="R2" s="57"/>
      <c r="S2" s="57"/>
      <c r="T2" s="57"/>
      <c r="U2" s="57"/>
      <c r="V2" s="57"/>
      <c r="W2" s="57"/>
      <c r="X2" s="57"/>
      <c r="Y2" s="77"/>
      <c r="Z2" s="77"/>
    </row>
    <row r="3" s="1" customFormat="1" customHeight="1" spans="1:26">
      <c r="A3" s="16" t="s">
        <v>6</v>
      </c>
      <c r="B3" s="17"/>
      <c r="C3" s="18">
        <f>'[1]Style Summary Cover Page'!B3</f>
        <v>45588</v>
      </c>
      <c r="D3" s="19" t="s">
        <v>7</v>
      </c>
      <c r="E3" s="20" t="str">
        <f>'[1]Style Summary Cover Page'!D3</f>
        <v>SOPHIA S</v>
      </c>
      <c r="F3" s="20"/>
      <c r="G3" s="21"/>
      <c r="H3" s="22"/>
      <c r="I3" s="22"/>
      <c r="J3" s="22"/>
      <c r="K3" s="98"/>
      <c r="L3" s="99"/>
      <c r="M3" s="99"/>
      <c r="N3" s="99"/>
      <c r="O3" s="56"/>
      <c r="P3" s="57"/>
      <c r="Q3" s="57"/>
      <c r="R3" s="57"/>
      <c r="S3" s="57"/>
      <c r="T3" s="57"/>
      <c r="U3" s="57"/>
      <c r="V3" s="57"/>
      <c r="W3" s="57"/>
      <c r="X3" s="57"/>
      <c r="Y3" s="77"/>
      <c r="Z3" s="77"/>
    </row>
    <row r="4" s="1" customFormat="1" customHeight="1" spans="1:26">
      <c r="A4" s="16" t="s">
        <v>8</v>
      </c>
      <c r="B4" s="17"/>
      <c r="C4" s="18" t="str">
        <f>'[1]Style Summary Cover Page'!B4</f>
        <v>FALL 25</v>
      </c>
      <c r="D4" s="19" t="s">
        <v>9</v>
      </c>
      <c r="E4" s="20" t="str">
        <f>'[1]Style Summary Cover Page'!D4</f>
        <v>SEAN</v>
      </c>
      <c r="F4" s="20"/>
      <c r="G4" s="23"/>
      <c r="H4" s="22"/>
      <c r="I4" s="22"/>
      <c r="J4" s="22"/>
      <c r="K4" s="100"/>
      <c r="L4" s="101"/>
      <c r="M4" s="101"/>
      <c r="N4" s="101"/>
      <c r="O4" s="56"/>
      <c r="P4" s="57"/>
      <c r="Q4" s="57"/>
      <c r="R4" s="57"/>
      <c r="S4" s="57"/>
      <c r="T4" s="57"/>
      <c r="U4" s="57"/>
      <c r="V4" s="57"/>
      <c r="W4" s="57"/>
      <c r="X4" s="57"/>
      <c r="Y4" s="77"/>
      <c r="Z4" s="77"/>
    </row>
    <row r="5" s="1" customFormat="1" customHeight="1" spans="1:26">
      <c r="A5" s="16" t="s">
        <v>10</v>
      </c>
      <c r="B5" s="17"/>
      <c r="C5" s="18" t="str">
        <f>'[1]Style Summary Cover Page'!B5</f>
        <v>XS-XXL</v>
      </c>
      <c r="D5" s="19" t="s">
        <v>11</v>
      </c>
      <c r="E5" s="20" t="str">
        <f>'[1]Style Summary Cover Page'!D5</f>
        <v>ANY AVAILABLE</v>
      </c>
      <c r="F5" s="20"/>
      <c r="G5" s="23"/>
      <c r="H5" s="90" t="s">
        <v>12</v>
      </c>
      <c r="I5" s="24"/>
      <c r="J5" s="60"/>
      <c r="K5" s="61" t="str">
        <f>'[1]Style Summary Cover Page'!I5</f>
        <v>NO</v>
      </c>
      <c r="L5" s="61"/>
      <c r="M5" s="61"/>
      <c r="N5" s="102"/>
      <c r="O5" s="56"/>
      <c r="P5" s="57"/>
      <c r="Q5" s="57"/>
      <c r="R5" s="57"/>
      <c r="S5" s="57"/>
      <c r="T5" s="57"/>
      <c r="U5" s="57"/>
      <c r="V5" s="57"/>
      <c r="W5" s="57"/>
      <c r="X5" s="57"/>
      <c r="Y5" s="77"/>
      <c r="Z5" s="77"/>
    </row>
    <row r="6" s="1" customFormat="1" customHeight="1" spans="1:26">
      <c r="A6" s="25" t="s">
        <v>13</v>
      </c>
      <c r="B6" s="26"/>
      <c r="C6" s="27" t="str">
        <f>'[1]Style Summary Cover Page'!B6</f>
        <v>SMALL</v>
      </c>
      <c r="D6" s="28" t="s">
        <v>14</v>
      </c>
      <c r="E6" s="29" t="str">
        <f>'[1]Style Summary Cover Page'!D6</f>
        <v>MATTE SATIN</v>
      </c>
      <c r="F6" s="29"/>
      <c r="G6" s="30"/>
      <c r="H6" s="91" t="s">
        <v>15</v>
      </c>
      <c r="I6" s="31"/>
      <c r="J6" s="62"/>
      <c r="K6" s="63">
        <f>'[1]Style Summary Cover Page'!I6</f>
        <v>0</v>
      </c>
      <c r="L6" s="63"/>
      <c r="M6" s="63"/>
      <c r="N6" s="103"/>
      <c r="O6" s="64"/>
      <c r="P6" s="57"/>
      <c r="Q6" s="57"/>
      <c r="R6" s="57"/>
      <c r="S6" s="57"/>
      <c r="T6" s="57"/>
      <c r="U6" s="57"/>
      <c r="V6" s="57"/>
      <c r="W6" s="57"/>
      <c r="X6" s="78"/>
      <c r="Y6" s="77"/>
      <c r="Z6" s="77"/>
    </row>
    <row r="7" s="1" customFormat="1" customHeight="1" spans="1:26">
      <c r="A7" s="32"/>
      <c r="B7" s="33" t="s">
        <v>16</v>
      </c>
      <c r="C7" s="34"/>
      <c r="D7" s="34"/>
      <c r="E7" s="34"/>
      <c r="F7" s="92" t="s">
        <v>17</v>
      </c>
      <c r="G7" s="92" t="s">
        <v>17</v>
      </c>
      <c r="H7" s="93" t="s">
        <v>18</v>
      </c>
      <c r="I7" s="93" t="s">
        <v>19</v>
      </c>
      <c r="J7" s="104" t="s">
        <v>20</v>
      </c>
      <c r="K7" s="105" t="s">
        <v>21</v>
      </c>
      <c r="L7" s="93" t="s">
        <v>22</v>
      </c>
      <c r="M7" s="93" t="s">
        <v>23</v>
      </c>
      <c r="N7" s="106" t="s">
        <v>24</v>
      </c>
      <c r="O7" s="67" t="s">
        <v>25</v>
      </c>
      <c r="P7" s="68"/>
      <c r="Q7" s="69"/>
      <c r="R7" s="68"/>
      <c r="S7" s="68"/>
      <c r="T7" s="68"/>
      <c r="U7" s="69"/>
      <c r="V7" s="68"/>
      <c r="W7" s="68"/>
      <c r="X7" s="69"/>
      <c r="Y7" s="71"/>
      <c r="Z7" s="77"/>
    </row>
    <row r="8" s="1" customFormat="1" ht="15" customHeight="1" spans="1:26">
      <c r="A8" s="36"/>
      <c r="B8" s="37"/>
      <c r="C8" s="37"/>
      <c r="D8" s="37"/>
      <c r="E8" s="37"/>
      <c r="F8" s="94"/>
      <c r="G8" s="94"/>
      <c r="H8" s="95"/>
      <c r="I8" s="95"/>
      <c r="J8" s="95"/>
      <c r="K8" s="95"/>
      <c r="L8" s="95"/>
      <c r="M8" s="95"/>
      <c r="N8" s="107"/>
      <c r="O8" s="70"/>
      <c r="P8" s="71"/>
      <c r="Q8" s="71"/>
      <c r="R8" s="71"/>
      <c r="S8" s="72"/>
      <c r="T8" s="71"/>
      <c r="U8" s="71"/>
      <c r="V8" s="71"/>
      <c r="W8" s="72"/>
      <c r="X8" s="71"/>
      <c r="Y8" s="71"/>
      <c r="Z8" s="77"/>
    </row>
    <row r="9" s="1" customFormat="1" ht="30" customHeight="1" spans="1:26">
      <c r="A9" s="39">
        <v>1</v>
      </c>
      <c r="B9" s="40" t="str">
        <f>'[1]SPEC SHEET'!A10</f>
        <v>BODICE LENGTH (FROM STRAP JOIN SEAM TO WAIST SEAM)</v>
      </c>
      <c r="C9" s="41"/>
      <c r="D9" s="41"/>
      <c r="E9" s="42"/>
      <c r="F9" s="43" t="s">
        <v>26</v>
      </c>
      <c r="G9" s="96">
        <f>'[1]SPEC SHEET'!F10</f>
        <v>0.25</v>
      </c>
      <c r="H9" s="97">
        <f>'XS-XXL'!H9*2.54</f>
        <v>20.32</v>
      </c>
      <c r="I9" s="97">
        <f>'XS-XXL'!I9*2.54</f>
        <v>20.955</v>
      </c>
      <c r="J9" s="97">
        <f>'XS-XXL'!J9*2.54</f>
        <v>21.59</v>
      </c>
      <c r="K9" s="97">
        <f>'XS-XXL'!K9*2.54</f>
        <v>22.225</v>
      </c>
      <c r="L9" s="97">
        <f>'XS-XXL'!L9*2.54</f>
        <v>22.86</v>
      </c>
      <c r="M9" s="97">
        <f>'XS-XXL'!M9*2.54</f>
        <v>23.495</v>
      </c>
      <c r="N9" s="97">
        <f>'XS-XXL'!N9*2.54</f>
        <v>24.13</v>
      </c>
      <c r="O9" s="73"/>
      <c r="P9" s="74"/>
      <c r="Q9" s="74"/>
      <c r="R9" s="75"/>
      <c r="S9" s="74"/>
      <c r="T9" s="74"/>
      <c r="U9" s="74"/>
      <c r="V9" s="75"/>
      <c r="W9" s="74"/>
      <c r="X9" s="74"/>
      <c r="Y9" s="79"/>
      <c r="Z9" s="77"/>
    </row>
    <row r="10" s="1" customFormat="1" ht="30" customHeight="1" spans="1:26">
      <c r="A10" s="39">
        <f t="shared" ref="A10:A15" si="0">A9+1</f>
        <v>2</v>
      </c>
      <c r="B10" s="40" t="str">
        <f>'[1]SPEC SHEET'!A11</f>
        <v>CF BODICE LENGTH (CF NECK TO WAIST SEAM)</v>
      </c>
      <c r="C10" s="41"/>
      <c r="D10" s="41"/>
      <c r="E10" s="42"/>
      <c r="F10" s="43" t="s">
        <v>27</v>
      </c>
      <c r="G10" s="96">
        <f>'[1]SPEC SHEET'!F11</f>
        <v>0.25</v>
      </c>
      <c r="H10" s="97">
        <f>'XS-XXL'!H10*2.54</f>
        <v>15.875</v>
      </c>
      <c r="I10" s="97">
        <f>'XS-XXL'!I10*2.54</f>
        <v>16.1925</v>
      </c>
      <c r="J10" s="97">
        <f>'XS-XXL'!J10*2.54</f>
        <v>16.51</v>
      </c>
      <c r="K10" s="97">
        <f>'XS-XXL'!K10*2.54</f>
        <v>16.8275</v>
      </c>
      <c r="L10" s="97">
        <f>'XS-XXL'!L10*2.54</f>
        <v>17.145</v>
      </c>
      <c r="M10" s="97">
        <f>'XS-XXL'!M10*2.54</f>
        <v>17.4625</v>
      </c>
      <c r="N10" s="97">
        <f>'XS-XXL'!N10*2.54</f>
        <v>17.78</v>
      </c>
      <c r="O10" s="73"/>
      <c r="P10" s="74"/>
      <c r="Q10" s="74"/>
      <c r="R10" s="75"/>
      <c r="S10" s="74"/>
      <c r="T10" s="74"/>
      <c r="U10" s="74"/>
      <c r="V10" s="75"/>
      <c r="W10" s="74"/>
      <c r="X10" s="74"/>
      <c r="Y10" s="79"/>
      <c r="Z10" s="77"/>
    </row>
    <row r="11" s="1" customFormat="1" ht="30" customHeight="1" spans="1:26">
      <c r="A11" s="39">
        <f t="shared" si="0"/>
        <v>3</v>
      </c>
      <c r="B11" s="40" t="str">
        <f>'[1]SPEC SHEET'!A12</f>
        <v>FRONT STRAP DISTANCE</v>
      </c>
      <c r="C11" s="41"/>
      <c r="D11" s="41"/>
      <c r="E11" s="42"/>
      <c r="F11" s="43" t="s">
        <v>28</v>
      </c>
      <c r="G11" s="96">
        <f>'[1]SPEC SHEET'!F12</f>
        <v>0.25</v>
      </c>
      <c r="H11" s="97">
        <f>'XS-XXL'!H11*2.54</f>
        <v>30.48</v>
      </c>
      <c r="I11" s="97">
        <f>'XS-XXL'!I11*2.54</f>
        <v>31.115</v>
      </c>
      <c r="J11" s="97">
        <f>'XS-XXL'!J11*2.54</f>
        <v>31.75</v>
      </c>
      <c r="K11" s="97">
        <f>'XS-XXL'!K11*2.54</f>
        <v>32.385</v>
      </c>
      <c r="L11" s="97">
        <f>'XS-XXL'!L11*2.54</f>
        <v>33.02</v>
      </c>
      <c r="M11" s="97">
        <f>'XS-XXL'!M11*2.54</f>
        <v>33.655</v>
      </c>
      <c r="N11" s="97">
        <f>'XS-XXL'!N11*2.54</f>
        <v>34.29</v>
      </c>
      <c r="O11" s="73"/>
      <c r="P11" s="74"/>
      <c r="Q11" s="74"/>
      <c r="R11" s="75"/>
      <c r="S11" s="74"/>
      <c r="T11" s="74"/>
      <c r="U11" s="74"/>
      <c r="V11" s="75"/>
      <c r="W11" s="74"/>
      <c r="X11" s="74"/>
      <c r="Y11" s="79"/>
      <c r="Z11" s="77"/>
    </row>
    <row r="12" s="1" customFormat="1" ht="30" customHeight="1" spans="1:26">
      <c r="A12" s="39">
        <f t="shared" si="0"/>
        <v>4</v>
      </c>
      <c r="B12" s="40" t="str">
        <f>'[1]SPEC SHEET'!A13</f>
        <v>CF SKIRT LENGTH (FROM WAIST SEAM TO HEM)</v>
      </c>
      <c r="C12" s="41"/>
      <c r="D12" s="41"/>
      <c r="E12" s="42"/>
      <c r="F12" s="43" t="s">
        <v>29</v>
      </c>
      <c r="G12" s="96">
        <f>'[1]SPEC SHEET'!F13</f>
        <v>0.25</v>
      </c>
      <c r="H12" s="97">
        <f>'XS-XXL'!H12*2.54</f>
        <v>103.1875</v>
      </c>
      <c r="I12" s="97">
        <f>'XS-XXL'!I12*2.54</f>
        <v>103.8225</v>
      </c>
      <c r="J12" s="97">
        <f>'XS-XXL'!J12*2.54</f>
        <v>104.4575</v>
      </c>
      <c r="K12" s="97">
        <f>'XS-XXL'!K12*2.54</f>
        <v>105.0925</v>
      </c>
      <c r="L12" s="97">
        <f>'XS-XXL'!L12*2.54</f>
        <v>105.7275</v>
      </c>
      <c r="M12" s="97">
        <f>'XS-XXL'!M12*2.54</f>
        <v>106.3625</v>
      </c>
      <c r="N12" s="97">
        <f>'XS-XXL'!N12*2.54</f>
        <v>106.9975</v>
      </c>
      <c r="O12" s="73"/>
      <c r="P12" s="74"/>
      <c r="Q12" s="74"/>
      <c r="R12" s="75"/>
      <c r="S12" s="74"/>
      <c r="T12" s="74"/>
      <c r="U12" s="74"/>
      <c r="V12" s="75"/>
      <c r="W12" s="74"/>
      <c r="X12" s="74"/>
      <c r="Y12" s="79"/>
      <c r="Z12" s="77"/>
    </row>
    <row r="13" s="1" customFormat="1" ht="30" customHeight="1" spans="1:26">
      <c r="A13" s="39">
        <f t="shared" si="0"/>
        <v>5</v>
      </c>
      <c r="B13" s="40" t="str">
        <f>'[1]SPEC SHEET'!A14</f>
        <v>BUST CIRC (1" BELOW AH) </v>
      </c>
      <c r="C13" s="41"/>
      <c r="D13" s="41"/>
      <c r="E13" s="42"/>
      <c r="F13" s="43" t="s">
        <v>30</v>
      </c>
      <c r="G13" s="96">
        <f>'[1]SPEC SHEET'!F14</f>
        <v>0.25</v>
      </c>
      <c r="H13" s="97">
        <f>'XS-XXL'!H13*2.54</f>
        <v>71.4375</v>
      </c>
      <c r="I13" s="97">
        <f>'XS-XXL'!I13*2.54</f>
        <v>76.5175</v>
      </c>
      <c r="J13" s="97">
        <f>'XS-XXL'!J13*2.54</f>
        <v>81.5975</v>
      </c>
      <c r="K13" s="97">
        <f>'XS-XXL'!K13*2.54</f>
        <v>86.6775</v>
      </c>
      <c r="L13" s="97">
        <f>'XS-XXL'!L13*2.54</f>
        <v>93.0275</v>
      </c>
      <c r="M13" s="97">
        <f>'XS-XXL'!M13*2.54</f>
        <v>98.1075</v>
      </c>
      <c r="N13" s="97">
        <f>'XS-XXL'!N13*2.54</f>
        <v>103.1875</v>
      </c>
      <c r="O13" s="73"/>
      <c r="P13" s="74"/>
      <c r="Q13" s="74"/>
      <c r="R13" s="75"/>
      <c r="S13" s="74"/>
      <c r="T13" s="74"/>
      <c r="U13" s="74"/>
      <c r="V13" s="75"/>
      <c r="W13" s="74"/>
      <c r="X13" s="74"/>
      <c r="Y13" s="79"/>
      <c r="Z13" s="77"/>
    </row>
    <row r="14" s="1" customFormat="1" ht="30" customHeight="1" spans="1:26">
      <c r="A14" s="39">
        <f t="shared" si="0"/>
        <v>6</v>
      </c>
      <c r="B14" s="40" t="str">
        <f>'[1]SPEC SHEET'!A15</f>
        <v>WAIST CIRC</v>
      </c>
      <c r="C14" s="41"/>
      <c r="D14" s="41"/>
      <c r="E14" s="42"/>
      <c r="F14" s="43" t="s">
        <v>31</v>
      </c>
      <c r="G14" s="96">
        <f>'[1]SPEC SHEET'!F15</f>
        <v>0.25</v>
      </c>
      <c r="H14" s="97">
        <f>'XS-XXL'!H14*2.54</f>
        <v>58.42</v>
      </c>
      <c r="I14" s="97">
        <f>'XS-XXL'!I14*2.54</f>
        <v>63.5</v>
      </c>
      <c r="J14" s="97">
        <f>'XS-XXL'!J14*2.54</f>
        <v>68.58</v>
      </c>
      <c r="K14" s="97">
        <f>'XS-XXL'!K14*2.54</f>
        <v>73.66</v>
      </c>
      <c r="L14" s="97">
        <f>'XS-XXL'!L14*2.54</f>
        <v>80.01</v>
      </c>
      <c r="M14" s="97">
        <f>'XS-XXL'!M14*2.54</f>
        <v>85.09</v>
      </c>
      <c r="N14" s="97">
        <f>'XS-XXL'!N14*2.54</f>
        <v>90.17</v>
      </c>
      <c r="O14" s="73"/>
      <c r="P14" s="74"/>
      <c r="Q14" s="74"/>
      <c r="R14" s="75"/>
      <c r="S14" s="74"/>
      <c r="T14" s="74"/>
      <c r="U14" s="74"/>
      <c r="V14" s="75"/>
      <c r="W14" s="74"/>
      <c r="X14" s="74"/>
      <c r="Y14" s="79"/>
      <c r="Z14" s="77"/>
    </row>
    <row r="15" s="1" customFormat="1" ht="30" customHeight="1" spans="1:26">
      <c r="A15" s="39">
        <f t="shared" si="0"/>
        <v>7</v>
      </c>
      <c r="B15" s="40" t="str">
        <f>'[1]SPEC SHEET'!A16</f>
        <v>HIP (LINING) CIRC (8.5" BELOW WAIST JOIN SEAM)</v>
      </c>
      <c r="C15" s="41"/>
      <c r="D15" s="41"/>
      <c r="E15" s="42"/>
      <c r="F15" s="43" t="s">
        <v>32</v>
      </c>
      <c r="G15" s="96">
        <f>'[1]SPEC SHEET'!F16</f>
        <v>0.25</v>
      </c>
      <c r="H15" s="97">
        <f>'XS-XXL'!H15*2.54</f>
        <v>88.9</v>
      </c>
      <c r="I15" s="97">
        <f>'XS-XXL'!I15*2.54</f>
        <v>93.98</v>
      </c>
      <c r="J15" s="97">
        <f>'XS-XXL'!J15*2.54</f>
        <v>99.06</v>
      </c>
      <c r="K15" s="97">
        <f>'XS-XXL'!K15*2.54</f>
        <v>104.14</v>
      </c>
      <c r="L15" s="97">
        <f>'XS-XXL'!L15*2.54</f>
        <v>110.49</v>
      </c>
      <c r="M15" s="97">
        <f>'XS-XXL'!M15*2.54</f>
        <v>115.57</v>
      </c>
      <c r="N15" s="97">
        <f>'XS-XXL'!N15*2.54</f>
        <v>120.65</v>
      </c>
      <c r="O15" s="73"/>
      <c r="P15" s="74"/>
      <c r="Q15" s="74"/>
      <c r="R15" s="75"/>
      <c r="S15" s="74"/>
      <c r="T15" s="74"/>
      <c r="U15" s="74"/>
      <c r="V15" s="75"/>
      <c r="W15" s="74"/>
      <c r="X15" s="74"/>
      <c r="Y15" s="79"/>
      <c r="Z15" s="77"/>
    </row>
    <row r="16" s="1" customFormat="1" ht="30" customHeight="1" spans="1:26">
      <c r="A16" s="39">
        <v>8</v>
      </c>
      <c r="B16" s="40" t="str">
        <f>'[1]SPEC SHEET'!A17</f>
        <v>TOP TIER LENGTH FROM WAIST SEAM, CF/CB</v>
      </c>
      <c r="C16" s="41"/>
      <c r="D16" s="41"/>
      <c r="E16" s="42"/>
      <c r="F16" s="46" t="s">
        <v>33</v>
      </c>
      <c r="G16" s="96">
        <f>'[1]SPEC SHEET'!F17</f>
        <v>0.25</v>
      </c>
      <c r="H16" s="97">
        <f>'XS-XXL'!H16*2.54</f>
        <v>19.685</v>
      </c>
      <c r="I16" s="97">
        <f>'XS-XXL'!I16*2.54</f>
        <v>20.0025</v>
      </c>
      <c r="J16" s="97">
        <f>'XS-XXL'!J16*2.54</f>
        <v>20.32</v>
      </c>
      <c r="K16" s="97">
        <f>'XS-XXL'!K16*2.54</f>
        <v>20.6375</v>
      </c>
      <c r="L16" s="97">
        <f>'XS-XXL'!L16*2.54</f>
        <v>20.955</v>
      </c>
      <c r="M16" s="97">
        <f>'XS-XXL'!M16*2.54</f>
        <v>21.2725</v>
      </c>
      <c r="N16" s="97">
        <f>'XS-XXL'!N16*2.54</f>
        <v>21.59</v>
      </c>
      <c r="O16" s="73"/>
      <c r="P16" s="74"/>
      <c r="Q16" s="74"/>
      <c r="R16" s="75"/>
      <c r="S16" s="74"/>
      <c r="T16" s="74"/>
      <c r="U16" s="74"/>
      <c r="V16" s="75"/>
      <c r="W16" s="74"/>
      <c r="X16" s="74"/>
      <c r="Y16" s="79"/>
      <c r="Z16" s="77"/>
    </row>
    <row r="17" s="1" customFormat="1" ht="30" customHeight="1" spans="1:26">
      <c r="A17" s="39">
        <v>9</v>
      </c>
      <c r="B17" s="40" t="str">
        <f>'[1]SPEC SHEET'!A18</f>
        <v>2ND  TIER LENGTH FROM WAIST SEAM, CF/CB</v>
      </c>
      <c r="C17" s="41"/>
      <c r="D17" s="41"/>
      <c r="E17" s="42"/>
      <c r="F17" s="46" t="s">
        <v>34</v>
      </c>
      <c r="G17" s="96">
        <f>'[1]SPEC SHEET'!F18</f>
        <v>0.25</v>
      </c>
      <c r="H17" s="97">
        <f>'XS-XXL'!H17*2.54</f>
        <v>42.545</v>
      </c>
      <c r="I17" s="97">
        <f>'XS-XXL'!I17*2.54</f>
        <v>42.8625</v>
      </c>
      <c r="J17" s="97">
        <f>'XS-XXL'!J17*2.54</f>
        <v>43.18</v>
      </c>
      <c r="K17" s="97">
        <f>'XS-XXL'!K17*2.54</f>
        <v>43.4975</v>
      </c>
      <c r="L17" s="97">
        <f>'XS-XXL'!L17*2.54</f>
        <v>43.815</v>
      </c>
      <c r="M17" s="97">
        <f>'XS-XXL'!M17*2.54</f>
        <v>44.1325</v>
      </c>
      <c r="N17" s="97">
        <f>'XS-XXL'!N17*2.54</f>
        <v>44.45</v>
      </c>
      <c r="O17" s="73"/>
      <c r="P17" s="74"/>
      <c r="Q17" s="74"/>
      <c r="R17" s="75"/>
      <c r="S17" s="74"/>
      <c r="T17" s="74"/>
      <c r="U17" s="74"/>
      <c r="V17" s="75"/>
      <c r="W17" s="74"/>
      <c r="X17" s="74"/>
      <c r="Y17" s="79"/>
      <c r="Z17" s="77"/>
    </row>
    <row r="18" s="1" customFormat="1" ht="30" customHeight="1" spans="1:26">
      <c r="A18" s="39">
        <f t="shared" ref="A18:A22" si="1">A17+1</f>
        <v>10</v>
      </c>
      <c r="B18" s="40" t="str">
        <f>'[1]SPEC SHEET'!A19</f>
        <v>3RD TIER LENGTH FROM WAIST SEAM, CF/CB</v>
      </c>
      <c r="C18" s="41"/>
      <c r="D18" s="41"/>
      <c r="E18" s="42"/>
      <c r="F18" s="46" t="s">
        <v>35</v>
      </c>
      <c r="G18" s="96">
        <f>'[1]SPEC SHEET'!F19</f>
        <v>0.25</v>
      </c>
      <c r="H18" s="97">
        <f>'XS-XXL'!H18*2.54</f>
        <v>67.31</v>
      </c>
      <c r="I18" s="97">
        <f>'XS-XXL'!I18*2.54</f>
        <v>67.6275</v>
      </c>
      <c r="J18" s="97">
        <f>'XS-XXL'!J18*2.54</f>
        <v>67.945</v>
      </c>
      <c r="K18" s="97">
        <f>'XS-XXL'!K18*2.54</f>
        <v>68.2625</v>
      </c>
      <c r="L18" s="97">
        <f>'XS-XXL'!L18*2.54</f>
        <v>68.58</v>
      </c>
      <c r="M18" s="97">
        <f>'XS-XXL'!M18*2.54</f>
        <v>68.8975</v>
      </c>
      <c r="N18" s="97">
        <f>'XS-XXL'!N18*2.54</f>
        <v>69.215</v>
      </c>
      <c r="O18" s="73"/>
      <c r="P18" s="74"/>
      <c r="Q18" s="74"/>
      <c r="R18" s="75"/>
      <c r="S18" s="74"/>
      <c r="T18" s="74"/>
      <c r="U18" s="74"/>
      <c r="V18" s="75"/>
      <c r="W18" s="74"/>
      <c r="X18" s="74"/>
      <c r="Y18" s="79"/>
      <c r="Z18" s="77"/>
    </row>
    <row r="19" s="1" customFormat="1" ht="30" customHeight="1" spans="1:26">
      <c r="A19" s="39">
        <f t="shared" si="1"/>
        <v>11</v>
      </c>
      <c r="B19" s="40" t="str">
        <f>'[1]SPEC SHEET'!A20</f>
        <v>TOP TIER HEM CIRC</v>
      </c>
      <c r="C19" s="41"/>
      <c r="D19" s="41"/>
      <c r="E19" s="42"/>
      <c r="F19" s="46" t="s">
        <v>36</v>
      </c>
      <c r="G19" s="96">
        <f>'[1]SPEC SHEET'!F20</f>
        <v>0.5</v>
      </c>
      <c r="H19" s="97">
        <f>'XS-XXL'!H19*2.54</f>
        <v>162.56</v>
      </c>
      <c r="I19" s="97">
        <f>'XS-XXL'!I19*2.54</f>
        <v>172.72</v>
      </c>
      <c r="J19" s="97">
        <f>'XS-XXL'!J19*2.54</f>
        <v>182.88</v>
      </c>
      <c r="K19" s="97">
        <f>'XS-XXL'!K19*2.54</f>
        <v>193.04</v>
      </c>
      <c r="L19" s="97">
        <f>'XS-XXL'!L19*2.54</f>
        <v>203.2</v>
      </c>
      <c r="M19" s="97">
        <f>'XS-XXL'!M19*2.54</f>
        <v>213.36</v>
      </c>
      <c r="N19" s="97">
        <f>'XS-XXL'!N19*2.54</f>
        <v>223.52</v>
      </c>
      <c r="O19" s="73"/>
      <c r="P19" s="74"/>
      <c r="Q19" s="74"/>
      <c r="R19" s="75"/>
      <c r="S19" s="74"/>
      <c r="T19" s="74"/>
      <c r="U19" s="74"/>
      <c r="V19" s="75"/>
      <c r="W19" s="74"/>
      <c r="X19" s="74"/>
      <c r="Y19" s="79"/>
      <c r="Z19" s="77"/>
    </row>
    <row r="20" s="1" customFormat="1" ht="30" customHeight="1" spans="1:26">
      <c r="A20" s="39">
        <f t="shared" si="1"/>
        <v>12</v>
      </c>
      <c r="B20" s="40" t="str">
        <f>'[1]SPEC SHEET'!A21</f>
        <v>2ND TIER HEM CIRC</v>
      </c>
      <c r="C20" s="41"/>
      <c r="D20" s="41"/>
      <c r="E20" s="42"/>
      <c r="F20" s="46" t="s">
        <v>37</v>
      </c>
      <c r="G20" s="96">
        <f>'[1]SPEC SHEET'!F21</f>
        <v>0.5</v>
      </c>
      <c r="H20" s="97">
        <f>'XS-XXL'!H20*2.54</f>
        <v>177.8</v>
      </c>
      <c r="I20" s="97">
        <f>'XS-XXL'!I20*2.54</f>
        <v>187.96</v>
      </c>
      <c r="J20" s="97">
        <f>'XS-XXL'!J20*2.54</f>
        <v>198.12</v>
      </c>
      <c r="K20" s="97">
        <f>'XS-XXL'!K20*2.54</f>
        <v>208.28</v>
      </c>
      <c r="L20" s="97">
        <f>'XS-XXL'!L20*2.54</f>
        <v>218.44</v>
      </c>
      <c r="M20" s="97">
        <f>'XS-XXL'!M20*2.54</f>
        <v>228.6</v>
      </c>
      <c r="N20" s="97">
        <f>'XS-XXL'!N20*2.54</f>
        <v>238.76</v>
      </c>
      <c r="O20" s="73"/>
      <c r="P20" s="74"/>
      <c r="Q20" s="74"/>
      <c r="R20" s="75"/>
      <c r="S20" s="74"/>
      <c r="T20" s="74"/>
      <c r="U20" s="74"/>
      <c r="V20" s="75"/>
      <c r="W20" s="74"/>
      <c r="X20" s="74"/>
      <c r="Y20" s="79"/>
      <c r="Z20" s="77"/>
    </row>
    <row r="21" s="1" customFormat="1" ht="30" customHeight="1" spans="1:26">
      <c r="A21" s="39">
        <f t="shared" si="1"/>
        <v>13</v>
      </c>
      <c r="B21" s="40" t="str">
        <f>'[1]SPEC SHEET'!A22</f>
        <v>3RD TIER CIRC</v>
      </c>
      <c r="C21" s="41"/>
      <c r="D21" s="41"/>
      <c r="E21" s="42"/>
      <c r="F21" s="46" t="s">
        <v>38</v>
      </c>
      <c r="G21" s="96">
        <f>'[1]SPEC SHEET'!F22</f>
        <v>0.5</v>
      </c>
      <c r="H21" s="97">
        <f>'XS-XXL'!H21*2.54</f>
        <v>203.2</v>
      </c>
      <c r="I21" s="97">
        <f>'XS-XXL'!I21*2.54</f>
        <v>213.36</v>
      </c>
      <c r="J21" s="97">
        <f>'XS-XXL'!J21*2.54</f>
        <v>223.52</v>
      </c>
      <c r="K21" s="97">
        <f>'XS-XXL'!K21*2.54</f>
        <v>233.68</v>
      </c>
      <c r="L21" s="97">
        <f>'XS-XXL'!L21*2.54</f>
        <v>243.84</v>
      </c>
      <c r="M21" s="97">
        <f>'XS-XXL'!M21*2.54</f>
        <v>254</v>
      </c>
      <c r="N21" s="97">
        <f>'XS-XXL'!N21*2.54</f>
        <v>264.16</v>
      </c>
      <c r="O21" s="73"/>
      <c r="P21" s="74"/>
      <c r="Q21" s="74"/>
      <c r="R21" s="75"/>
      <c r="S21" s="74"/>
      <c r="T21" s="74"/>
      <c r="U21" s="74"/>
      <c r="V21" s="75"/>
      <c r="W21" s="74"/>
      <c r="X21" s="74"/>
      <c r="Y21" s="79"/>
      <c r="Z21" s="77"/>
    </row>
    <row r="22" s="1" customFormat="1" ht="30" customHeight="1" spans="1:26">
      <c r="A22" s="39">
        <f t="shared" si="1"/>
        <v>14</v>
      </c>
      <c r="B22" s="40" t="str">
        <f>'[1]SPEC SHEET'!A23</f>
        <v>BOTTOM TIER CIRC - (SELF) - ALONG THE CURVE</v>
      </c>
      <c r="C22" s="41"/>
      <c r="D22" s="41"/>
      <c r="E22" s="42"/>
      <c r="F22" s="43" t="s">
        <v>39</v>
      </c>
      <c r="G22" s="96">
        <f>'[1]SPEC SHEET'!F23</f>
        <v>0.5</v>
      </c>
      <c r="H22" s="97">
        <f>'XS-XXL'!H22*2.54</f>
        <v>259.08</v>
      </c>
      <c r="I22" s="97">
        <f>'XS-XXL'!I22*2.54</f>
        <v>269.24</v>
      </c>
      <c r="J22" s="97">
        <f>'XS-XXL'!J22*2.54</f>
        <v>279.4</v>
      </c>
      <c r="K22" s="97">
        <f>'XS-XXL'!K22*2.54</f>
        <v>289.56</v>
      </c>
      <c r="L22" s="97">
        <f>'XS-XXL'!L22*2.54</f>
        <v>299.72</v>
      </c>
      <c r="M22" s="97">
        <f>'XS-XXL'!M22*2.54</f>
        <v>309.88</v>
      </c>
      <c r="N22" s="97">
        <f>'XS-XXL'!N22*2.54</f>
        <v>320.04</v>
      </c>
      <c r="O22" s="73"/>
      <c r="P22" s="74"/>
      <c r="Q22" s="74"/>
      <c r="R22" s="75"/>
      <c r="S22" s="74"/>
      <c r="T22" s="74"/>
      <c r="U22" s="74"/>
      <c r="V22" s="75"/>
      <c r="W22" s="74"/>
      <c r="X22" s="74"/>
      <c r="Y22" s="79"/>
      <c r="Z22" s="77"/>
    </row>
    <row r="23" s="1" customFormat="1" ht="30" customHeight="1" spans="1:26">
      <c r="A23" s="39">
        <v>15</v>
      </c>
      <c r="B23" s="40" t="str">
        <f>'[1]SPEC SHEET'!A24</f>
        <v>SWEEP WIDTH - (LINING) - ALONG THE CURVE</v>
      </c>
      <c r="C23" s="41"/>
      <c r="D23" s="41"/>
      <c r="E23" s="42"/>
      <c r="F23" s="43" t="s">
        <v>40</v>
      </c>
      <c r="G23" s="96">
        <f>'[1]SPEC SHEET'!F24</f>
        <v>0.5</v>
      </c>
      <c r="H23" s="97">
        <f>'XS-XXL'!H23*2.54</f>
        <v>137.16</v>
      </c>
      <c r="I23" s="97">
        <f>'XS-XXL'!I23*2.54</f>
        <v>142.24</v>
      </c>
      <c r="J23" s="97">
        <f>'XS-XXL'!J23*2.54</f>
        <v>147.32</v>
      </c>
      <c r="K23" s="97">
        <f>'XS-XXL'!K23*2.54</f>
        <v>152.4</v>
      </c>
      <c r="L23" s="97">
        <f>'XS-XXL'!L23*2.54</f>
        <v>158.75</v>
      </c>
      <c r="M23" s="97">
        <f>'XS-XXL'!M23*2.54</f>
        <v>163.83</v>
      </c>
      <c r="N23" s="97">
        <f>'XS-XXL'!N23*2.54</f>
        <v>168.91</v>
      </c>
      <c r="O23" s="73"/>
      <c r="P23" s="74"/>
      <c r="Q23" s="74"/>
      <c r="R23" s="75"/>
      <c r="S23" s="74"/>
      <c r="T23" s="74"/>
      <c r="U23" s="74"/>
      <c r="V23" s="75"/>
      <c r="W23" s="74"/>
      <c r="X23" s="74"/>
      <c r="Y23" s="79"/>
      <c r="Z23" s="77"/>
    </row>
    <row r="24" s="1" customFormat="1" ht="30" customHeight="1" spans="1:26">
      <c r="A24" s="39">
        <f t="shared" ref="A24:A29" si="2">A23+1</f>
        <v>16</v>
      </c>
      <c r="B24" s="40" t="str">
        <f>'[1]SPEC SHEET'!A25</f>
        <v>STRAP ADJUSTABLE RANGE LENGTH</v>
      </c>
      <c r="C24" s="41"/>
      <c r="D24" s="41"/>
      <c r="E24" s="42"/>
      <c r="F24" s="43" t="s">
        <v>41</v>
      </c>
      <c r="G24" s="96">
        <f>'[1]SPEC SHEET'!F25</f>
        <v>0.25</v>
      </c>
      <c r="H24" s="97">
        <f>'XS-XXL'!H24*2.54</f>
        <v>6.35</v>
      </c>
      <c r="I24" s="97">
        <f>'XS-XXL'!I24*2.54</f>
        <v>6.35</v>
      </c>
      <c r="J24" s="97">
        <f>'XS-XXL'!J24*2.54</f>
        <v>6.35</v>
      </c>
      <c r="K24" s="97">
        <f>'XS-XXL'!K24*2.54</f>
        <v>6.35</v>
      </c>
      <c r="L24" s="97">
        <f>'XS-XXL'!L24*2.54</f>
        <v>6.35</v>
      </c>
      <c r="M24" s="97">
        <f>'XS-XXL'!M24*2.54</f>
        <v>6.35</v>
      </c>
      <c r="N24" s="97">
        <f>'XS-XXL'!N24*2.54</f>
        <v>6.35</v>
      </c>
      <c r="O24" s="73"/>
      <c r="P24" s="74"/>
      <c r="Q24" s="74"/>
      <c r="R24" s="75"/>
      <c r="S24" s="74"/>
      <c r="T24" s="74"/>
      <c r="U24" s="74"/>
      <c r="V24" s="75"/>
      <c r="W24" s="74"/>
      <c r="X24" s="74"/>
      <c r="Y24" s="79"/>
      <c r="Z24" s="77"/>
    </row>
    <row r="25" s="1" customFormat="1" ht="30" customHeight="1" spans="1:26">
      <c r="A25" s="39">
        <f t="shared" si="2"/>
        <v>17</v>
      </c>
      <c r="B25" s="40" t="str">
        <f>'[1]SPEC SHEET'!A26</f>
        <v>STRAP LENGTH, FRT JOIN TO BK JOIN</v>
      </c>
      <c r="C25" s="41"/>
      <c r="D25" s="41"/>
      <c r="E25" s="42"/>
      <c r="F25" s="43" t="s">
        <v>42</v>
      </c>
      <c r="G25" s="96">
        <f>'[1]SPEC SHEET'!F26</f>
        <v>0.25</v>
      </c>
      <c r="H25" s="97">
        <f>'XS-XXL'!H25*2.54</f>
        <v>40.64</v>
      </c>
      <c r="I25" s="97">
        <f>'XS-XXL'!I25*2.54</f>
        <v>41.275</v>
      </c>
      <c r="J25" s="97">
        <f>'XS-XXL'!J25*2.54</f>
        <v>41.91</v>
      </c>
      <c r="K25" s="97">
        <f>'XS-XXL'!K25*2.54</f>
        <v>42.545</v>
      </c>
      <c r="L25" s="97">
        <f>'XS-XXL'!L25*2.54</f>
        <v>43.18</v>
      </c>
      <c r="M25" s="97">
        <f>'XS-XXL'!M25*2.54</f>
        <v>43.815</v>
      </c>
      <c r="N25" s="97">
        <f>'XS-XXL'!N25*2.54</f>
        <v>44.45</v>
      </c>
      <c r="O25" s="73"/>
      <c r="P25" s="74"/>
      <c r="Q25" s="74"/>
      <c r="R25" s="75"/>
      <c r="S25" s="74"/>
      <c r="T25" s="74"/>
      <c r="U25" s="74"/>
      <c r="V25" s="75"/>
      <c r="W25" s="74"/>
      <c r="X25" s="74"/>
      <c r="Y25" s="79"/>
      <c r="Z25" s="77"/>
    </row>
    <row r="26" s="1" customFormat="1" ht="30" customHeight="1" spans="1:26">
      <c r="A26" s="39">
        <f t="shared" si="2"/>
        <v>18</v>
      </c>
      <c r="B26" s="40" t="str">
        <f>'[1]SPEC SHEET'!A27</f>
        <v>ZIPPER LENGTH (WEARER'S LEFT SIDE SEAM)</v>
      </c>
      <c r="C26" s="41"/>
      <c r="D26" s="41"/>
      <c r="E26" s="42"/>
      <c r="F26" s="43" t="s">
        <v>43</v>
      </c>
      <c r="G26" s="96">
        <f>'[1]SPEC SHEET'!F27</f>
        <v>0.25</v>
      </c>
      <c r="H26" s="97">
        <f>'XS-XXL'!H26*2.54</f>
        <v>29.21</v>
      </c>
      <c r="I26" s="97">
        <f>'XS-XXL'!I26*2.54</f>
        <v>29.21</v>
      </c>
      <c r="J26" s="97">
        <f>'XS-XXL'!J26*2.54</f>
        <v>29.21</v>
      </c>
      <c r="K26" s="97">
        <f>'XS-XXL'!K26*2.54</f>
        <v>29.21</v>
      </c>
      <c r="L26" s="97">
        <f>'XS-XXL'!L26*2.54</f>
        <v>29.845</v>
      </c>
      <c r="M26" s="97">
        <f>'XS-XXL'!M26*2.54</f>
        <v>29.845</v>
      </c>
      <c r="N26" s="97">
        <f>'XS-XXL'!N26*2.54</f>
        <v>29.845</v>
      </c>
      <c r="O26" s="73"/>
      <c r="P26" s="74"/>
      <c r="Q26" s="74"/>
      <c r="R26" s="75"/>
      <c r="S26" s="74"/>
      <c r="T26" s="74"/>
      <c r="U26" s="74"/>
      <c r="V26" s="75"/>
      <c r="W26" s="74"/>
      <c r="X26" s="74"/>
      <c r="Y26" s="79"/>
      <c r="Z26" s="77"/>
    </row>
    <row r="27" s="1" customFormat="1" ht="30" customHeight="1" spans="1:26">
      <c r="A27" s="39">
        <f t="shared" si="2"/>
        <v>19</v>
      </c>
      <c r="B27" s="40" t="str">
        <f>'[1]SPEC SHEET'!A28</f>
        <v>BUST CUP WIDTH ALONG TOP EDGE</v>
      </c>
      <c r="C27" s="41"/>
      <c r="D27" s="41"/>
      <c r="E27" s="42"/>
      <c r="F27" s="43" t="s">
        <v>44</v>
      </c>
      <c r="G27" s="96">
        <f>'[1]SPEC SHEET'!F28</f>
        <v>0.125</v>
      </c>
      <c r="H27" s="97">
        <f>'XS-XXL'!H27*2.54</f>
        <v>16.1925</v>
      </c>
      <c r="I27" s="97">
        <f>'XS-XXL'!I27*2.54</f>
        <v>16.8275</v>
      </c>
      <c r="J27" s="97">
        <f>'XS-XXL'!J27*2.54</f>
        <v>17.4625</v>
      </c>
      <c r="K27" s="97">
        <f>'XS-XXL'!K27*2.54</f>
        <v>18.0975</v>
      </c>
      <c r="L27" s="97">
        <f>'XS-XXL'!L27*2.54</f>
        <v>18.7325</v>
      </c>
      <c r="M27" s="97">
        <f>'XS-XXL'!M27*2.54</f>
        <v>19.3675</v>
      </c>
      <c r="N27" s="97">
        <f>'XS-XXL'!N27*2.54</f>
        <v>20.0025</v>
      </c>
      <c r="O27" s="73"/>
      <c r="P27" s="74"/>
      <c r="Q27" s="74"/>
      <c r="R27" s="75"/>
      <c r="S27" s="74"/>
      <c r="T27" s="74"/>
      <c r="U27" s="74"/>
      <c r="V27" s="75"/>
      <c r="W27" s="74"/>
      <c r="X27" s="74"/>
      <c r="Y27" s="79"/>
      <c r="Z27" s="77"/>
    </row>
    <row r="28" s="1" customFormat="1" ht="30" customHeight="1" spans="1:26">
      <c r="A28" s="39">
        <f t="shared" si="2"/>
        <v>20</v>
      </c>
      <c r="B28" s="40" t="str">
        <f>'[1]SPEC SHEET'!A29</f>
        <v>BUST CUP HEIGHT AT PRINCESS SEAM</v>
      </c>
      <c r="C28" s="41"/>
      <c r="D28" s="41"/>
      <c r="E28" s="42"/>
      <c r="F28" s="43" t="s">
        <v>45</v>
      </c>
      <c r="G28" s="96">
        <f>'[1]SPEC SHEET'!F29</f>
        <v>0.125</v>
      </c>
      <c r="H28" s="97">
        <f>'XS-XXL'!H28*2.54</f>
        <v>12.7</v>
      </c>
      <c r="I28" s="97">
        <f>'XS-XXL'!I28*2.54</f>
        <v>13.0175</v>
      </c>
      <c r="J28" s="97">
        <f>'XS-XXL'!J28*2.54</f>
        <v>13.335</v>
      </c>
      <c r="K28" s="97">
        <f>'XS-XXL'!K28*2.54</f>
        <v>13.6525</v>
      </c>
      <c r="L28" s="97">
        <f>'XS-XXL'!L28*2.54</f>
        <v>13.97</v>
      </c>
      <c r="M28" s="97">
        <f>'XS-XXL'!M28*2.54</f>
        <v>14.2875</v>
      </c>
      <c r="N28" s="97">
        <f>'XS-XXL'!N28*2.54</f>
        <v>14.605</v>
      </c>
      <c r="O28" s="73"/>
      <c r="P28" s="74"/>
      <c r="Q28" s="74"/>
      <c r="R28" s="75"/>
      <c r="S28" s="74"/>
      <c r="T28" s="74"/>
      <c r="U28" s="74"/>
      <c r="V28" s="75"/>
      <c r="W28" s="74"/>
      <c r="X28" s="74"/>
      <c r="Y28" s="79"/>
      <c r="Z28" s="77"/>
    </row>
    <row r="29" s="1" customFormat="1" ht="30" customHeight="1" spans="1:26">
      <c r="A29" s="39">
        <f t="shared" si="2"/>
        <v>21</v>
      </c>
      <c r="B29" s="40" t="str">
        <f>'[1]SPEC SHEET'!A30</f>
        <v>BUST CUP TOP PANEL HEIGHT AT CF</v>
      </c>
      <c r="C29" s="47"/>
      <c r="D29" s="47"/>
      <c r="E29" s="48"/>
      <c r="F29" s="43" t="s">
        <v>46</v>
      </c>
      <c r="G29" s="96">
        <f>'[1]SPEC SHEET'!F30</f>
        <v>0.125</v>
      </c>
      <c r="H29" s="97">
        <f>'XS-XXL'!H29*2.54</f>
        <v>2.38125</v>
      </c>
      <c r="I29" s="97">
        <f>'XS-XXL'!I29*2.54</f>
        <v>2.54</v>
      </c>
      <c r="J29" s="97">
        <f>'XS-XXL'!J29*2.54</f>
        <v>2.69875</v>
      </c>
      <c r="K29" s="97">
        <f>'XS-XXL'!K29*2.54</f>
        <v>2.8575</v>
      </c>
      <c r="L29" s="97">
        <f>'XS-XXL'!L29*2.54</f>
        <v>3.01625</v>
      </c>
      <c r="M29" s="97">
        <f>'XS-XXL'!M29*2.54</f>
        <v>3.175</v>
      </c>
      <c r="N29" s="97">
        <f>'XS-XXL'!N29*2.54</f>
        <v>3.33375</v>
      </c>
      <c r="O29" s="73"/>
      <c r="P29" s="74"/>
      <c r="Q29" s="74"/>
      <c r="R29" s="75"/>
      <c r="S29" s="74"/>
      <c r="T29" s="74"/>
      <c r="U29" s="74"/>
      <c r="V29" s="75"/>
      <c r="W29" s="74"/>
      <c r="X29" s="74"/>
      <c r="Y29" s="79"/>
      <c r="Z29" s="77"/>
    </row>
    <row r="30" s="1" customFormat="1" ht="30" customHeight="1" spans="1:26">
      <c r="A30" s="39">
        <v>22</v>
      </c>
      <c r="B30" s="40" t="str">
        <f>'[1]SPEC SHEET'!A31</f>
        <v>BUST CUP TOP PANEL HEIGHT AT SD FRT</v>
      </c>
      <c r="C30" s="49"/>
      <c r="D30" s="49"/>
      <c r="E30" s="50"/>
      <c r="F30" s="43" t="s">
        <v>47</v>
      </c>
      <c r="G30" s="96">
        <f>'[1]SPEC SHEET'!F31</f>
        <v>0.125</v>
      </c>
      <c r="H30" s="97">
        <f>'XS-XXL'!H30*2.54</f>
        <v>3.4925</v>
      </c>
      <c r="I30" s="97">
        <f>'XS-XXL'!I30*2.54</f>
        <v>3.65125</v>
      </c>
      <c r="J30" s="97">
        <f>'XS-XXL'!J30*2.54</f>
        <v>3.81</v>
      </c>
      <c r="K30" s="97">
        <f>'XS-XXL'!K30*2.54</f>
        <v>3.96875</v>
      </c>
      <c r="L30" s="97">
        <f>'XS-XXL'!L30*2.54</f>
        <v>4.1275</v>
      </c>
      <c r="M30" s="97">
        <f>'XS-XXL'!M30*2.54</f>
        <v>4.28625</v>
      </c>
      <c r="N30" s="97">
        <f>'XS-XXL'!N30*2.54</f>
        <v>4.445</v>
      </c>
      <c r="O30" s="76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="1" customFormat="1" ht="30" customHeight="1" spans="1:26">
      <c r="A31" s="39">
        <f t="shared" ref="A31:A35" si="3">A30+1</f>
        <v>23</v>
      </c>
      <c r="B31" s="40" t="str">
        <f>'[1]SPEC SHEET'!A32</f>
        <v>BUST CUP UNDERBUST SEAM- ALONG CURVE</v>
      </c>
      <c r="C31" s="49"/>
      <c r="D31" s="49"/>
      <c r="E31" s="50"/>
      <c r="F31" s="43" t="s">
        <v>48</v>
      </c>
      <c r="G31" s="96">
        <f>'[1]SPEC SHEET'!F32</f>
        <v>0.125</v>
      </c>
      <c r="H31" s="97">
        <f>'XS-XXL'!H31*2.54</f>
        <v>27.6225</v>
      </c>
      <c r="I31" s="97">
        <f>'XS-XXL'!I31*2.54</f>
        <v>28.09875</v>
      </c>
      <c r="J31" s="97">
        <f>'XS-XXL'!J31*2.54</f>
        <v>28.575</v>
      </c>
      <c r="K31" s="97">
        <f>'XS-XXL'!K31*2.54</f>
        <v>29.05125</v>
      </c>
      <c r="L31" s="97">
        <f>'XS-XXL'!L31*2.54</f>
        <v>29.5275</v>
      </c>
      <c r="M31" s="97">
        <f>'XS-XXL'!M31*2.54</f>
        <v>30.00375</v>
      </c>
      <c r="N31" s="97">
        <f>'XS-XXL'!N31*2.54</f>
        <v>30.48</v>
      </c>
      <c r="O31" s="76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="1" customFormat="1" ht="30" customHeight="1" spans="1:26">
      <c r="A32" s="39">
        <f t="shared" si="3"/>
        <v>24</v>
      </c>
      <c r="B32" s="40" t="str">
        <f>'[1]SPEC SHEET'!A33</f>
        <v>BUST CUP CF PANEL WIDTH ALONG TOP EDGE</v>
      </c>
      <c r="C32" s="49"/>
      <c r="D32" s="49"/>
      <c r="E32" s="50"/>
      <c r="F32" s="43" t="s">
        <v>49</v>
      </c>
      <c r="G32" s="96">
        <f>'[1]SPEC SHEET'!F33</f>
        <v>0.125</v>
      </c>
      <c r="H32" s="97">
        <f>'XS-XXL'!H32*2.54</f>
        <v>7.77875</v>
      </c>
      <c r="I32" s="97">
        <f>'XS-XXL'!I32*2.54</f>
        <v>8.41375</v>
      </c>
      <c r="J32" s="97">
        <f>'XS-XXL'!J32*2.54</f>
        <v>9.04875</v>
      </c>
      <c r="K32" s="97">
        <f>'XS-XXL'!K32*2.54</f>
        <v>9.68375</v>
      </c>
      <c r="L32" s="97">
        <f>'XS-XXL'!L32*2.54</f>
        <v>10.31875</v>
      </c>
      <c r="M32" s="97">
        <f>'XS-XXL'!M32*2.54</f>
        <v>10.95375</v>
      </c>
      <c r="N32" s="97">
        <f>'XS-XXL'!N32*2.54</f>
        <v>11.58875</v>
      </c>
      <c r="O32" s="76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="1" customFormat="1" ht="30" customHeight="1" spans="1:26">
      <c r="A33" s="39">
        <f t="shared" si="3"/>
        <v>25</v>
      </c>
      <c r="B33" s="40" t="str">
        <f>'[1]SPEC SHEET'!A34</f>
        <v>BUST CUP SD FRT PANEL WIDTH ALONG TOP EDGE</v>
      </c>
      <c r="C33" s="49"/>
      <c r="D33" s="49"/>
      <c r="E33" s="50"/>
      <c r="F33" s="43" t="s">
        <v>50</v>
      </c>
      <c r="G33" s="96">
        <f>'[1]SPEC SHEET'!F34</f>
        <v>0.125</v>
      </c>
      <c r="H33" s="97">
        <f>'XS-XXL'!H33*2.54</f>
        <v>8.09625</v>
      </c>
      <c r="I33" s="97">
        <f>'XS-XXL'!I33*2.54</f>
        <v>8.255</v>
      </c>
      <c r="J33" s="97">
        <f>'XS-XXL'!J33*2.54</f>
        <v>8.41375</v>
      </c>
      <c r="K33" s="97">
        <f>'XS-XXL'!K33*2.54</f>
        <v>8.5725</v>
      </c>
      <c r="L33" s="97">
        <f>'XS-XXL'!L33*2.54</f>
        <v>8.73125</v>
      </c>
      <c r="M33" s="97">
        <f>'XS-XXL'!M33*2.54</f>
        <v>8.89</v>
      </c>
      <c r="N33" s="97">
        <f>'XS-XXL'!N33*2.54</f>
        <v>9.04875</v>
      </c>
      <c r="O33" s="76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="1" customFormat="1" ht="30" customHeight="1" spans="1:26">
      <c r="A34" s="39">
        <f t="shared" si="3"/>
        <v>26</v>
      </c>
      <c r="B34" s="40" t="str">
        <f>'[1]SPEC SHEET'!A35</f>
        <v>BUST CUP HEIGHT FROM UNDERBUST TO TOP PANEL JOIN SEAM</v>
      </c>
      <c r="C34" s="49"/>
      <c r="D34" s="49"/>
      <c r="E34" s="50"/>
      <c r="F34" s="43" t="s">
        <v>51</v>
      </c>
      <c r="G34" s="96">
        <f>'[1]SPEC SHEET'!F35</f>
        <v>0.125</v>
      </c>
      <c r="H34" s="97">
        <f>'XS-XXL'!H34*2.54</f>
        <v>9.525</v>
      </c>
      <c r="I34" s="97">
        <f>'XS-XXL'!I34*2.54</f>
        <v>9.525</v>
      </c>
      <c r="J34" s="97">
        <f>'XS-XXL'!J34*2.54</f>
        <v>9.525</v>
      </c>
      <c r="K34" s="97">
        <f>'XS-XXL'!K34*2.54</f>
        <v>9.525</v>
      </c>
      <c r="L34" s="97">
        <f>'XS-XXL'!L34*2.54</f>
        <v>9.525</v>
      </c>
      <c r="M34" s="97">
        <f>'XS-XXL'!M34*2.54</f>
        <v>9.525</v>
      </c>
      <c r="N34" s="97">
        <f>'XS-XXL'!N34*2.54</f>
        <v>9.525</v>
      </c>
      <c r="O34" s="76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="1" customFormat="1" ht="30" customHeight="1" spans="1:26">
      <c r="A35" s="39">
        <f t="shared" si="3"/>
        <v>27</v>
      </c>
      <c r="B35" s="40" t="str">
        <f>'[1]SPEC SHEET'!A36</f>
        <v>CF GORE WIDTH ALONG TOP EDGE</v>
      </c>
      <c r="C35" s="49"/>
      <c r="D35" s="49"/>
      <c r="E35" s="50"/>
      <c r="F35" s="43" t="s">
        <v>52</v>
      </c>
      <c r="G35" s="96">
        <f>'[1]SPEC SHEET'!F36</f>
        <v>0.125</v>
      </c>
      <c r="H35" s="97">
        <f>'XS-XXL'!H35*2.54</f>
        <v>1.905</v>
      </c>
      <c r="I35" s="97">
        <f>'XS-XXL'!I35*2.54</f>
        <v>1.905</v>
      </c>
      <c r="J35" s="97">
        <f>'XS-XXL'!J35*2.54</f>
        <v>1.905</v>
      </c>
      <c r="K35" s="97">
        <f>'XS-XXL'!K35*2.54</f>
        <v>1.905</v>
      </c>
      <c r="L35" s="97">
        <f>'XS-XXL'!L35*2.54</f>
        <v>1.905</v>
      </c>
      <c r="M35" s="97">
        <f>'XS-XXL'!M35*2.54</f>
        <v>1.905</v>
      </c>
      <c r="N35" s="97">
        <f>'XS-XXL'!N35*2.54</f>
        <v>1.905</v>
      </c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</sheetData>
  <mergeCells count="32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J4"/>
    <mergeCell ref="K2:N4"/>
    <mergeCell ref="B7:E8"/>
  </mergeCells>
  <conditionalFormatting sqref="K9:N35">
    <cfRule type="notContainsBlanks" dxfId="0" priority="25">
      <formula>LEN(TRIM(K9))&gt;0</formula>
    </cfRule>
  </conditionalFormatting>
  <conditionalFormatting sqref="O9:O29 W9:W29 S9:S29">
    <cfRule type="notContainsBlanks" dxfId="0" priority="26">
      <formula>LEN(TRIM(O9))&gt;0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1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tabSelected="1" view="pageBreakPreview" zoomScale="55" zoomScaleNormal="55" workbookViewId="0">
      <selection activeCell="S34" sqref="S34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44.7522123893805" style="1" customWidth="1"/>
    <col min="7" max="11" width="12.5486725663717" style="1" customWidth="1"/>
    <col min="12" max="12" width="19.3362831858407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3362831858407" style="1" customWidth="1"/>
    <col min="22" max="22" width="28.6637168141593" style="1" customWidth="1"/>
    <col min="23" max="16384" width="12.6637168141593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1</v>
      </c>
      <c r="F1" s="6"/>
      <c r="G1" s="7" t="str">
        <f>'[2]Style Summary Cover Page'!E1</f>
        <v>BG7287</v>
      </c>
      <c r="H1" s="8" t="s">
        <v>2</v>
      </c>
      <c r="I1" s="5"/>
      <c r="J1" s="7">
        <f>'[2]Style Summary Cover Page'!I1</f>
        <v>0</v>
      </c>
      <c r="K1" s="51"/>
      <c r="L1" s="52"/>
      <c r="M1" s="53"/>
      <c r="N1" s="53"/>
      <c r="O1" s="53"/>
      <c r="P1" s="53"/>
      <c r="Q1" s="53"/>
      <c r="R1" s="53"/>
      <c r="S1" s="53"/>
      <c r="T1" s="53"/>
      <c r="U1" s="53"/>
      <c r="V1" s="77"/>
      <c r="W1" s="77"/>
    </row>
    <row r="2" s="1" customFormat="1" customHeight="1" spans="1:23">
      <c r="A2" s="9" t="s">
        <v>3</v>
      </c>
      <c r="B2" s="10"/>
      <c r="C2" s="11" t="str">
        <f>'[2]Style Summary Cover Page'!B2</f>
        <v>LOLA DRESS</v>
      </c>
      <c r="D2" s="12" t="s">
        <v>4</v>
      </c>
      <c r="E2" s="13" t="str">
        <f>'[2]Style Summary Cover Page'!D2</f>
        <v>DEE L</v>
      </c>
      <c r="F2" s="13"/>
      <c r="G2" s="14"/>
      <c r="H2" s="15"/>
      <c r="I2" s="15"/>
      <c r="J2" s="54" t="str">
        <f>'[2]Style Summary Cover Page'!I2</f>
        <v>NEW ORIGINAL SAMPLE </v>
      </c>
      <c r="K2" s="55"/>
      <c r="L2" s="56"/>
      <c r="M2" s="57"/>
      <c r="N2" s="57"/>
      <c r="O2" s="57"/>
      <c r="P2" s="57"/>
      <c r="Q2" s="57"/>
      <c r="R2" s="57"/>
      <c r="S2" s="57"/>
      <c r="T2" s="57"/>
      <c r="U2" s="57"/>
      <c r="V2" s="77"/>
      <c r="W2" s="77"/>
    </row>
    <row r="3" s="1" customFormat="1" customHeight="1" spans="1:23">
      <c r="A3" s="16" t="s">
        <v>6</v>
      </c>
      <c r="B3" s="17"/>
      <c r="C3" s="18">
        <f>'[2]Style Summary Cover Page'!B3</f>
        <v>45806</v>
      </c>
      <c r="D3" s="19" t="s">
        <v>7</v>
      </c>
      <c r="E3" s="20" t="str">
        <f>'[2]Style Summary Cover Page'!D3</f>
        <v>SARAH P</v>
      </c>
      <c r="F3" s="20"/>
      <c r="G3" s="21"/>
      <c r="H3" s="22"/>
      <c r="I3" s="22"/>
      <c r="J3" s="54"/>
      <c r="K3" s="55"/>
      <c r="L3" s="56"/>
      <c r="M3" s="57"/>
      <c r="N3" s="57"/>
      <c r="O3" s="57"/>
      <c r="P3" s="57"/>
      <c r="Q3" s="57"/>
      <c r="R3" s="57"/>
      <c r="S3" s="57"/>
      <c r="T3" s="57"/>
      <c r="U3" s="57"/>
      <c r="V3" s="77"/>
      <c r="W3" s="77"/>
    </row>
    <row r="4" s="1" customFormat="1" customHeight="1" spans="1:23">
      <c r="A4" s="16" t="s">
        <v>8</v>
      </c>
      <c r="B4" s="17"/>
      <c r="C4" s="18" t="str">
        <f>'[2]Style Summary Cover Page'!B4</f>
        <v>CORE</v>
      </c>
      <c r="D4" s="19" t="s">
        <v>9</v>
      </c>
      <c r="E4" s="20" t="str">
        <f>'[2]Style Summary Cover Page'!D4</f>
        <v>HANNAH</v>
      </c>
      <c r="F4" s="20"/>
      <c r="G4" s="23"/>
      <c r="H4" s="22"/>
      <c r="I4" s="22"/>
      <c r="J4" s="58"/>
      <c r="K4" s="59"/>
      <c r="L4" s="56"/>
      <c r="M4" s="57"/>
      <c r="N4" s="57"/>
      <c r="O4" s="57"/>
      <c r="P4" s="57"/>
      <c r="Q4" s="57"/>
      <c r="R4" s="57"/>
      <c r="S4" s="57"/>
      <c r="T4" s="57"/>
      <c r="U4" s="57"/>
      <c r="V4" s="77"/>
      <c r="W4" s="77"/>
    </row>
    <row r="5" s="1" customFormat="1" customHeight="1" spans="1:23">
      <c r="A5" s="16" t="s">
        <v>10</v>
      </c>
      <c r="B5" s="17"/>
      <c r="C5" s="18" t="str">
        <f>'[2]Style Summary Cover Page'!B5</f>
        <v>XXS-3XL</v>
      </c>
      <c r="D5" s="19" t="s">
        <v>11</v>
      </c>
      <c r="E5" s="20" t="str">
        <f>'[2]Style Summary Cover Page'!D5</f>
        <v>ANY AVAILABLE</v>
      </c>
      <c r="F5" s="20"/>
      <c r="G5" s="23"/>
      <c r="H5" s="24"/>
      <c r="I5" s="60"/>
      <c r="J5" s="61" t="str">
        <f>'[2]Style Summary Cover Page'!I5</f>
        <v>NO</v>
      </c>
      <c r="K5" s="61"/>
      <c r="L5" s="56"/>
      <c r="M5" s="57"/>
      <c r="N5" s="57"/>
      <c r="O5" s="57"/>
      <c r="P5" s="57"/>
      <c r="Q5" s="57"/>
      <c r="R5" s="57"/>
      <c r="S5" s="57"/>
      <c r="T5" s="57"/>
      <c r="U5" s="57"/>
      <c r="V5" s="77"/>
      <c r="W5" s="77"/>
    </row>
    <row r="6" s="1" customFormat="1" customHeight="1" spans="1:23">
      <c r="A6" s="25" t="s">
        <v>13</v>
      </c>
      <c r="B6" s="26"/>
      <c r="C6" s="27" t="str">
        <f>'[2]Style Summary Cover Page'!B6</f>
        <v>SM/1X</v>
      </c>
      <c r="D6" s="28" t="s">
        <v>14</v>
      </c>
      <c r="E6" s="29" t="str">
        <f>'[2]Style Summary Cover Page'!D6</f>
        <v>MATTE SATIN</v>
      </c>
      <c r="F6" s="29"/>
      <c r="G6" s="30"/>
      <c r="H6" s="31"/>
      <c r="I6" s="62"/>
      <c r="J6" s="63">
        <f>'[2]Style Summary Cover Page'!I6</f>
        <v>0</v>
      </c>
      <c r="K6" s="63"/>
      <c r="L6" s="64"/>
      <c r="M6" s="57"/>
      <c r="N6" s="57"/>
      <c r="O6" s="57"/>
      <c r="P6" s="57"/>
      <c r="Q6" s="57"/>
      <c r="R6" s="57"/>
      <c r="S6" s="57"/>
      <c r="T6" s="57"/>
      <c r="U6" s="78"/>
      <c r="V6" s="77"/>
      <c r="W6" s="77"/>
    </row>
    <row r="7" s="1" customFormat="1" customHeight="1" spans="1:23">
      <c r="A7" s="32"/>
      <c r="B7" s="33" t="s">
        <v>16</v>
      </c>
      <c r="C7" s="34"/>
      <c r="D7" s="34"/>
      <c r="E7" s="34"/>
      <c r="F7" s="34"/>
      <c r="G7" s="35" t="s">
        <v>17</v>
      </c>
      <c r="H7" s="35" t="s">
        <v>53</v>
      </c>
      <c r="I7" s="65" t="s">
        <v>54</v>
      </c>
      <c r="J7" s="66" t="s">
        <v>55</v>
      </c>
      <c r="K7" s="35" t="s">
        <v>56</v>
      </c>
      <c r="L7" s="67" t="s">
        <v>25</v>
      </c>
      <c r="M7" s="68"/>
      <c r="N7" s="69"/>
      <c r="O7" s="68"/>
      <c r="P7" s="68"/>
      <c r="Q7" s="68"/>
      <c r="R7" s="69"/>
      <c r="S7" s="68"/>
      <c r="T7" s="68"/>
      <c r="U7" s="69"/>
      <c r="V7" s="71"/>
      <c r="W7" s="77"/>
    </row>
    <row r="8" s="1" customFormat="1" ht="15" customHeight="1" spans="1:23">
      <c r="A8" s="36"/>
      <c r="B8" s="37"/>
      <c r="C8" s="37"/>
      <c r="D8" s="37"/>
      <c r="E8" s="37"/>
      <c r="F8" s="37"/>
      <c r="G8" s="38"/>
      <c r="H8" s="38"/>
      <c r="I8" s="38"/>
      <c r="J8" s="38"/>
      <c r="K8" s="38"/>
      <c r="L8" s="70"/>
      <c r="M8" s="71"/>
      <c r="N8" s="71"/>
      <c r="O8" s="71"/>
      <c r="P8" s="72"/>
      <c r="Q8" s="71"/>
      <c r="R8" s="71"/>
      <c r="S8" s="71"/>
      <c r="T8" s="72"/>
      <c r="U8" s="71"/>
      <c r="V8" s="71"/>
      <c r="W8" s="77"/>
    </row>
    <row r="9" s="1" customFormat="1" ht="25" customHeight="1" spans="1:23">
      <c r="A9" s="39">
        <v>1</v>
      </c>
      <c r="B9" s="40" t="str">
        <f>'[2]SPEC SHEET CURVE'!A10</f>
        <v>BODICE LENGTH (FROM TOP OF CUP TO WAIST SEAM)</v>
      </c>
      <c r="C9" s="41"/>
      <c r="D9" s="41"/>
      <c r="E9" s="42"/>
      <c r="F9" s="43" t="s">
        <v>26</v>
      </c>
      <c r="G9" s="44">
        <f>'[2]SPEC SHEET CURVE'!F10</f>
        <v>0.25</v>
      </c>
      <c r="H9" s="80">
        <f>I9-0.125</f>
        <v>9.875</v>
      </c>
      <c r="I9" s="86">
        <f>'[2]SPEC SHEET CURVE'!R10</f>
        <v>10</v>
      </c>
      <c r="J9" s="80">
        <f>I9+0.125</f>
        <v>10.125</v>
      </c>
      <c r="K9" s="80">
        <f>J9+0.125</f>
        <v>10.25</v>
      </c>
      <c r="L9" s="73"/>
      <c r="M9" s="74"/>
      <c r="N9" s="74"/>
      <c r="O9" s="75"/>
      <c r="P9" s="74"/>
      <c r="Q9" s="74"/>
      <c r="R9" s="74"/>
      <c r="S9" s="75"/>
      <c r="T9" s="74"/>
      <c r="U9" s="74"/>
      <c r="V9" s="79"/>
      <c r="W9" s="77"/>
    </row>
    <row r="10" s="1" customFormat="1" ht="25" customHeight="1" spans="1:23">
      <c r="A10" s="39">
        <f t="shared" ref="A10:A15" si="0">A9+1</f>
        <v>2</v>
      </c>
      <c r="B10" s="40" t="str">
        <f>'[2]SPEC SHEET CURVE'!A11</f>
        <v>CF BODICE LENGTH (CF NECK TO WAIST SEAM)</v>
      </c>
      <c r="C10" s="41"/>
      <c r="D10" s="41"/>
      <c r="E10" s="42"/>
      <c r="F10" s="43" t="s">
        <v>27</v>
      </c>
      <c r="G10" s="44">
        <f>'[2]SPEC SHEET CURVE'!F11</f>
        <v>0.25</v>
      </c>
      <c r="H10" s="80">
        <f>I10-0.125</f>
        <v>7.375</v>
      </c>
      <c r="I10" s="86">
        <f>'[2]SPEC SHEET CURVE'!R11</f>
        <v>7.5</v>
      </c>
      <c r="J10" s="80">
        <f>I10+0.125</f>
        <v>7.625</v>
      </c>
      <c r="K10" s="80">
        <f>J10+0.125</f>
        <v>7.75</v>
      </c>
      <c r="L10" s="73"/>
      <c r="M10" s="74"/>
      <c r="N10" s="74"/>
      <c r="O10" s="75"/>
      <c r="P10" s="74"/>
      <c r="Q10" s="74"/>
      <c r="R10" s="74"/>
      <c r="S10" s="75"/>
      <c r="T10" s="74"/>
      <c r="U10" s="74"/>
      <c r="V10" s="79"/>
      <c r="W10" s="77"/>
    </row>
    <row r="11" s="1" customFormat="1" ht="25" customHeight="1" spans="1:23">
      <c r="A11" s="39">
        <f t="shared" si="0"/>
        <v>3</v>
      </c>
      <c r="B11" s="40" t="str">
        <f>'[2]SPEC SHEET CURVE'!A12</f>
        <v>FRONT STRAP DISTANCE</v>
      </c>
      <c r="C11" s="41"/>
      <c r="D11" s="41"/>
      <c r="E11" s="42"/>
      <c r="F11" s="43" t="s">
        <v>28</v>
      </c>
      <c r="G11" s="44">
        <f>'[2]SPEC SHEET CURVE'!F12</f>
        <v>0.125</v>
      </c>
      <c r="H11" s="80">
        <f>I11-0.375</f>
        <v>16.125</v>
      </c>
      <c r="I11" s="86">
        <f>'[2]SPEC SHEET CURVE'!R12</f>
        <v>16.5</v>
      </c>
      <c r="J11" s="80">
        <f>I11+0.375</f>
        <v>16.875</v>
      </c>
      <c r="K11" s="80">
        <f>J11+0.375</f>
        <v>17.25</v>
      </c>
      <c r="L11" s="73"/>
      <c r="M11" s="74"/>
      <c r="N11" s="74"/>
      <c r="O11" s="75"/>
      <c r="P11" s="74"/>
      <c r="Q11" s="74"/>
      <c r="R11" s="74"/>
      <c r="S11" s="75"/>
      <c r="T11" s="74"/>
      <c r="U11" s="74"/>
      <c r="V11" s="79"/>
      <c r="W11" s="77"/>
    </row>
    <row r="12" s="1" customFormat="1" ht="25" customHeight="1" spans="1:23">
      <c r="A12" s="39">
        <f t="shared" si="0"/>
        <v>4</v>
      </c>
      <c r="B12" s="40" t="str">
        <f>'[2]SPEC SHEET CURVE'!A13</f>
        <v>CF SKIRT LENGTH (FROM WAIST SEAM TO HEM)</v>
      </c>
      <c r="C12" s="41"/>
      <c r="D12" s="41"/>
      <c r="E12" s="42"/>
      <c r="F12" s="43" t="s">
        <v>29</v>
      </c>
      <c r="G12" s="44">
        <f>'[2]SPEC SHEET CURVE'!F13</f>
        <v>0.5</v>
      </c>
      <c r="H12" s="81">
        <f>I12-0.25</f>
        <v>43.25</v>
      </c>
      <c r="I12" s="86">
        <f>'[2]SPEC SHEET CURVE'!R13</f>
        <v>43.5</v>
      </c>
      <c r="J12" s="87">
        <f>SUM(I12+0.25)</f>
        <v>43.75</v>
      </c>
      <c r="K12" s="87">
        <f>SUM(J12+0.25)</f>
        <v>44</v>
      </c>
      <c r="L12" s="73"/>
      <c r="M12" s="74"/>
      <c r="N12" s="74"/>
      <c r="O12" s="75"/>
      <c r="P12" s="74"/>
      <c r="Q12" s="74"/>
      <c r="R12" s="74"/>
      <c r="S12" s="75"/>
      <c r="T12" s="74"/>
      <c r="U12" s="74"/>
      <c r="V12" s="79"/>
      <c r="W12" s="77"/>
    </row>
    <row r="13" s="1" customFormat="1" ht="25" customHeight="1" spans="1:23">
      <c r="A13" s="39">
        <f t="shared" si="0"/>
        <v>5</v>
      </c>
      <c r="B13" s="40" t="str">
        <f>'[2]SPEC SHEET CURVE'!A14</f>
        <v>BUST CIRC (1" BELOW AH) </v>
      </c>
      <c r="C13" s="41"/>
      <c r="D13" s="41"/>
      <c r="E13" s="42"/>
      <c r="F13" s="43" t="s">
        <v>30</v>
      </c>
      <c r="G13" s="44">
        <f>'[2]SPEC SHEET CURVE'!F14</f>
        <v>0.5</v>
      </c>
      <c r="H13" s="82">
        <f t="shared" ref="H13:H15" si="1">I13-2</f>
        <v>44</v>
      </c>
      <c r="I13" s="86">
        <f>'[2]SPEC SHEET CURVE'!R14</f>
        <v>46</v>
      </c>
      <c r="J13" s="88">
        <f t="shared" ref="J13:J15" si="2">I13+2.5</f>
        <v>48.5</v>
      </c>
      <c r="K13" s="88">
        <f t="shared" ref="K13:K15" si="3">J13+2.5</f>
        <v>51</v>
      </c>
      <c r="L13" s="73"/>
      <c r="M13" s="74"/>
      <c r="N13" s="74"/>
      <c r="O13" s="75"/>
      <c r="P13" s="74"/>
      <c r="Q13" s="74"/>
      <c r="R13" s="74"/>
      <c r="S13" s="75"/>
      <c r="T13" s="74"/>
      <c r="U13" s="74"/>
      <c r="V13" s="79"/>
      <c r="W13" s="77"/>
    </row>
    <row r="14" s="1" customFormat="1" ht="25" customHeight="1" spans="1:23">
      <c r="A14" s="39">
        <f t="shared" si="0"/>
        <v>6</v>
      </c>
      <c r="B14" s="40" t="str">
        <f>'[2]SPEC SHEET CURVE'!A15</f>
        <v>WAIST CIRC</v>
      </c>
      <c r="C14" s="41"/>
      <c r="D14" s="41"/>
      <c r="E14" s="42"/>
      <c r="F14" s="43" t="s">
        <v>31</v>
      </c>
      <c r="G14" s="44">
        <f>'[2]SPEC SHEET CURVE'!F15</f>
        <v>0.5</v>
      </c>
      <c r="H14" s="82">
        <f t="shared" si="1"/>
        <v>37.5</v>
      </c>
      <c r="I14" s="86">
        <f>'[2]SPEC SHEET CURVE'!R15</f>
        <v>39.5</v>
      </c>
      <c r="J14" s="88">
        <f t="shared" si="2"/>
        <v>42</v>
      </c>
      <c r="K14" s="88">
        <f t="shared" si="3"/>
        <v>44.5</v>
      </c>
      <c r="L14" s="73"/>
      <c r="M14" s="74"/>
      <c r="N14" s="74"/>
      <c r="O14" s="75"/>
      <c r="P14" s="74"/>
      <c r="Q14" s="74"/>
      <c r="R14" s="74"/>
      <c r="S14" s="75"/>
      <c r="T14" s="74"/>
      <c r="U14" s="74"/>
      <c r="V14" s="79"/>
      <c r="W14" s="77"/>
    </row>
    <row r="15" s="1" customFormat="1" ht="25" customHeight="1" spans="1:23">
      <c r="A15" s="39">
        <f t="shared" si="0"/>
        <v>7</v>
      </c>
      <c r="B15" s="40" t="str">
        <f>'[2]SPEC SHEET CURVE'!A16</f>
        <v>HIP (LINING) CIRC (8.5" BELOW WAIST JOIN SEAM)</v>
      </c>
      <c r="C15" s="41"/>
      <c r="D15" s="41"/>
      <c r="E15" s="42"/>
      <c r="F15" s="43" t="s">
        <v>32</v>
      </c>
      <c r="G15" s="44">
        <f>'[2]SPEC SHEET CURVE'!F16</f>
        <v>0.5</v>
      </c>
      <c r="H15" s="82">
        <f t="shared" si="1"/>
        <v>48</v>
      </c>
      <c r="I15" s="86">
        <f>'[2]SPEC SHEET CURVE'!R16</f>
        <v>50</v>
      </c>
      <c r="J15" s="88">
        <f t="shared" si="2"/>
        <v>52.5</v>
      </c>
      <c r="K15" s="88">
        <f t="shared" si="3"/>
        <v>55</v>
      </c>
      <c r="L15" s="73"/>
      <c r="M15" s="74"/>
      <c r="N15" s="74"/>
      <c r="O15" s="75"/>
      <c r="P15" s="74"/>
      <c r="Q15" s="74"/>
      <c r="R15" s="74"/>
      <c r="S15" s="75"/>
      <c r="T15" s="74"/>
      <c r="U15" s="74"/>
      <c r="V15" s="79"/>
      <c r="W15" s="77"/>
    </row>
    <row r="16" s="1" customFormat="1" ht="25" customHeight="1" spans="1:23">
      <c r="A16" s="39">
        <v>8</v>
      </c>
      <c r="B16" s="40" t="str">
        <f>'[2]SPEC SHEET CURVE'!A17</f>
        <v>TOP TIER LENGTH FROM WAIST SEAM, CF/CB</v>
      </c>
      <c r="C16" s="41"/>
      <c r="D16" s="41"/>
      <c r="E16" s="42"/>
      <c r="F16" s="46" t="s">
        <v>33</v>
      </c>
      <c r="G16" s="44">
        <f>'[2]SPEC SHEET CURVE'!F17</f>
        <v>0.5</v>
      </c>
      <c r="H16" s="80">
        <f t="shared" ref="H16:H18" si="4">I16-0.125</f>
        <v>7.875</v>
      </c>
      <c r="I16" s="86">
        <f>'[2]SPEC SHEET CURVE'!R17</f>
        <v>8</v>
      </c>
      <c r="J16" s="80">
        <f t="shared" ref="J16:J18" si="5">I16+0.125</f>
        <v>8.125</v>
      </c>
      <c r="K16" s="80">
        <f t="shared" ref="K16:K18" si="6">J16+0.125</f>
        <v>8.25</v>
      </c>
      <c r="L16" s="73"/>
      <c r="M16" s="74"/>
      <c r="N16" s="74"/>
      <c r="O16" s="75"/>
      <c r="P16" s="74"/>
      <c r="Q16" s="74"/>
      <c r="R16" s="74"/>
      <c r="S16" s="75"/>
      <c r="T16" s="74"/>
      <c r="U16" s="74"/>
      <c r="V16" s="79"/>
      <c r="W16" s="77"/>
    </row>
    <row r="17" s="1" customFormat="1" ht="25" customHeight="1" spans="1:23">
      <c r="A17" s="39">
        <v>9</v>
      </c>
      <c r="B17" s="40" t="str">
        <f>'[2]SPEC SHEET CURVE'!A18</f>
        <v>2ND  TIER LENGTH FROM WAIST SEAM, CF/CB</v>
      </c>
      <c r="C17" s="41"/>
      <c r="D17" s="41"/>
      <c r="E17" s="42"/>
      <c r="F17" s="46" t="s">
        <v>34</v>
      </c>
      <c r="G17" s="44">
        <f>'[2]SPEC SHEET CURVE'!F18</f>
        <v>0.5</v>
      </c>
      <c r="H17" s="80">
        <f t="shared" si="4"/>
        <v>17.875</v>
      </c>
      <c r="I17" s="86">
        <f>'[2]SPEC SHEET CURVE'!R18</f>
        <v>18</v>
      </c>
      <c r="J17" s="80">
        <f t="shared" si="5"/>
        <v>18.125</v>
      </c>
      <c r="K17" s="80">
        <f t="shared" si="6"/>
        <v>18.25</v>
      </c>
      <c r="L17" s="73"/>
      <c r="M17" s="74"/>
      <c r="N17" s="74"/>
      <c r="O17" s="75"/>
      <c r="P17" s="74"/>
      <c r="Q17" s="74"/>
      <c r="R17" s="74"/>
      <c r="S17" s="75"/>
      <c r="T17" s="74"/>
      <c r="U17" s="74"/>
      <c r="V17" s="79"/>
      <c r="W17" s="77"/>
    </row>
    <row r="18" s="1" customFormat="1" ht="25" customHeight="1" spans="1:23">
      <c r="A18" s="39">
        <f t="shared" ref="A18:A22" si="7">A17+1</f>
        <v>10</v>
      </c>
      <c r="B18" s="40" t="str">
        <f>'[2]SPEC SHEET CURVE'!A19</f>
        <v>3RD TIER LENGTH FROM WAIST SEAM, CF/CB</v>
      </c>
      <c r="C18" s="41"/>
      <c r="D18" s="41"/>
      <c r="E18" s="42"/>
      <c r="F18" s="46" t="s">
        <v>35</v>
      </c>
      <c r="G18" s="44">
        <f>'[2]SPEC SHEET CURVE'!F19</f>
        <v>0.25</v>
      </c>
      <c r="H18" s="80">
        <f t="shared" si="4"/>
        <v>28.875</v>
      </c>
      <c r="I18" s="86">
        <f>'[2]SPEC SHEET CURVE'!R19</f>
        <v>29</v>
      </c>
      <c r="J18" s="80">
        <f t="shared" si="5"/>
        <v>29.125</v>
      </c>
      <c r="K18" s="80">
        <f t="shared" si="6"/>
        <v>29.25</v>
      </c>
      <c r="L18" s="73"/>
      <c r="M18" s="74"/>
      <c r="N18" s="74"/>
      <c r="O18" s="75"/>
      <c r="P18" s="74"/>
      <c r="Q18" s="74"/>
      <c r="R18" s="74"/>
      <c r="S18" s="75"/>
      <c r="T18" s="74"/>
      <c r="U18" s="74"/>
      <c r="V18" s="79"/>
      <c r="W18" s="77"/>
    </row>
    <row r="19" s="1" customFormat="1" ht="25" customHeight="1" spans="1:23">
      <c r="A19" s="39">
        <f t="shared" si="7"/>
        <v>11</v>
      </c>
      <c r="B19" s="40" t="str">
        <f>'[2]SPEC SHEET CURVE'!A20</f>
        <v>TOP TIER HEM CIRC</v>
      </c>
      <c r="C19" s="41"/>
      <c r="D19" s="41"/>
      <c r="E19" s="42"/>
      <c r="F19" s="46" t="s">
        <v>36</v>
      </c>
      <c r="G19" s="44">
        <f>'[2]SPEC SHEET CURVE'!F20</f>
        <v>0.25</v>
      </c>
      <c r="H19" s="82">
        <f t="shared" ref="H19:H22" si="8">I19-3.75</f>
        <v>76.25</v>
      </c>
      <c r="I19" s="86">
        <f>'[2]SPEC SHEET CURVE'!R20</f>
        <v>80</v>
      </c>
      <c r="J19" s="88">
        <f t="shared" ref="J19:J22" si="9">I19+3.75</f>
        <v>83.75</v>
      </c>
      <c r="K19" s="88">
        <f t="shared" ref="K19:K22" si="10">J19+3.75</f>
        <v>87.5</v>
      </c>
      <c r="L19" s="73"/>
      <c r="M19" s="74"/>
      <c r="N19" s="74"/>
      <c r="O19" s="75"/>
      <c r="P19" s="74"/>
      <c r="Q19" s="74"/>
      <c r="R19" s="74"/>
      <c r="S19" s="75"/>
      <c r="T19" s="74"/>
      <c r="U19" s="74"/>
      <c r="V19" s="79"/>
      <c r="W19" s="77"/>
    </row>
    <row r="20" s="1" customFormat="1" ht="25" customHeight="1" spans="1:23">
      <c r="A20" s="39">
        <f t="shared" si="7"/>
        <v>12</v>
      </c>
      <c r="B20" s="40" t="str">
        <f>'[2]SPEC SHEET CURVE'!A21</f>
        <v>2ND TIER HEM CIRC</v>
      </c>
      <c r="C20" s="41"/>
      <c r="D20" s="41"/>
      <c r="E20" s="42"/>
      <c r="F20" s="46" t="s">
        <v>37</v>
      </c>
      <c r="G20" s="44">
        <f>'[2]SPEC SHEET CURVE'!F21</f>
        <v>0.25</v>
      </c>
      <c r="H20" s="82">
        <f t="shared" si="8"/>
        <v>87.25</v>
      </c>
      <c r="I20" s="86">
        <f>'[2]SPEC SHEET CURVE'!R21</f>
        <v>91</v>
      </c>
      <c r="J20" s="88">
        <f t="shared" si="9"/>
        <v>94.75</v>
      </c>
      <c r="K20" s="88">
        <f t="shared" si="10"/>
        <v>98.5</v>
      </c>
      <c r="L20" s="73"/>
      <c r="M20" s="74"/>
      <c r="N20" s="74"/>
      <c r="O20" s="75"/>
      <c r="P20" s="74"/>
      <c r="Q20" s="74"/>
      <c r="R20" s="74"/>
      <c r="S20" s="75"/>
      <c r="T20" s="74"/>
      <c r="U20" s="74"/>
      <c r="V20" s="79"/>
      <c r="W20" s="77"/>
    </row>
    <row r="21" s="1" customFormat="1" ht="25" customHeight="1" spans="1:23">
      <c r="A21" s="39">
        <f t="shared" si="7"/>
        <v>13</v>
      </c>
      <c r="B21" s="40" t="str">
        <f>'[2]SPEC SHEET CURVE'!A22</f>
        <v>3RD TIER CIRC</v>
      </c>
      <c r="C21" s="41"/>
      <c r="D21" s="41"/>
      <c r="E21" s="42"/>
      <c r="F21" s="46" t="s">
        <v>38</v>
      </c>
      <c r="G21" s="44">
        <f>'[2]SPEC SHEET CURVE'!F22</f>
        <v>0.25</v>
      </c>
      <c r="H21" s="82">
        <f t="shared" si="8"/>
        <v>94.25</v>
      </c>
      <c r="I21" s="86">
        <f>'[2]SPEC SHEET CURVE'!R22</f>
        <v>98</v>
      </c>
      <c r="J21" s="88">
        <f t="shared" si="9"/>
        <v>101.75</v>
      </c>
      <c r="K21" s="88">
        <f t="shared" si="10"/>
        <v>105.5</v>
      </c>
      <c r="L21" s="73"/>
      <c r="M21" s="74"/>
      <c r="N21" s="74"/>
      <c r="O21" s="75"/>
      <c r="P21" s="74"/>
      <c r="Q21" s="74"/>
      <c r="R21" s="74"/>
      <c r="S21" s="75"/>
      <c r="T21" s="74"/>
      <c r="U21" s="74"/>
      <c r="V21" s="79"/>
      <c r="W21" s="77"/>
    </row>
    <row r="22" s="1" customFormat="1" ht="25" customHeight="1" spans="1:23">
      <c r="A22" s="39">
        <f t="shared" si="7"/>
        <v>14</v>
      </c>
      <c r="B22" s="40" t="str">
        <f>'[2]SPEC SHEET CURVE'!A23</f>
        <v>BOTTOM TIER CIRC - (SELF) - ALONG THE CURVE</v>
      </c>
      <c r="C22" s="41"/>
      <c r="D22" s="41"/>
      <c r="E22" s="42"/>
      <c r="F22" s="43" t="s">
        <v>39</v>
      </c>
      <c r="G22" s="44">
        <f>'[2]SPEC SHEET CURVE'!F23</f>
        <v>0.25</v>
      </c>
      <c r="H22" s="82">
        <f t="shared" si="8"/>
        <v>105.25</v>
      </c>
      <c r="I22" s="86">
        <f>'[2]SPEC SHEET CURVE'!R23</f>
        <v>109</v>
      </c>
      <c r="J22" s="88">
        <f t="shared" si="9"/>
        <v>112.75</v>
      </c>
      <c r="K22" s="88">
        <f t="shared" si="10"/>
        <v>116.5</v>
      </c>
      <c r="L22" s="73"/>
      <c r="M22" s="74"/>
      <c r="N22" s="74"/>
      <c r="O22" s="75"/>
      <c r="P22" s="74"/>
      <c r="Q22" s="74"/>
      <c r="R22" s="74"/>
      <c r="S22" s="75"/>
      <c r="T22" s="74"/>
      <c r="U22" s="74"/>
      <c r="V22" s="79"/>
      <c r="W22" s="77"/>
    </row>
    <row r="23" s="1" customFormat="1" ht="25" customHeight="1" spans="1:23">
      <c r="A23" s="39">
        <v>15</v>
      </c>
      <c r="B23" s="40" t="str">
        <f>'[2]SPEC SHEET CURVE'!A24</f>
        <v>SWEEP WIDTH - (LINING) - ALONG THE CURVE</v>
      </c>
      <c r="C23" s="41"/>
      <c r="D23" s="41"/>
      <c r="E23" s="42"/>
      <c r="F23" s="43" t="s">
        <v>40</v>
      </c>
      <c r="G23" s="44">
        <f>'[2]SPEC SHEET CURVE'!F24</f>
        <v>0.25</v>
      </c>
      <c r="H23" s="82">
        <f>I23-2</f>
        <v>70</v>
      </c>
      <c r="I23" s="86">
        <f>'[2]SPEC SHEET CURVE'!R24</f>
        <v>72</v>
      </c>
      <c r="J23" s="88">
        <f>I23+2.5</f>
        <v>74.5</v>
      </c>
      <c r="K23" s="88">
        <f>J23+2.5</f>
        <v>77</v>
      </c>
      <c r="L23" s="73"/>
      <c r="M23" s="74"/>
      <c r="N23" s="74"/>
      <c r="O23" s="75"/>
      <c r="P23" s="74"/>
      <c r="Q23" s="74"/>
      <c r="R23" s="74"/>
      <c r="S23" s="75"/>
      <c r="T23" s="74"/>
      <c r="U23" s="74"/>
      <c r="V23" s="79"/>
      <c r="W23" s="77"/>
    </row>
    <row r="24" s="1" customFormat="1" ht="25" customHeight="1" spans="1:23">
      <c r="A24" s="39">
        <f t="shared" ref="A24:A29" si="11">A23+1</f>
        <v>16</v>
      </c>
      <c r="B24" s="40" t="str">
        <f>'[2]SPEC SHEET CURVE'!A25</f>
        <v>STRAP ADJUSTABLE RANGE LENGTH</v>
      </c>
      <c r="C24" s="41"/>
      <c r="D24" s="41"/>
      <c r="E24" s="42"/>
      <c r="F24" s="43" t="s">
        <v>41</v>
      </c>
      <c r="G24" s="44">
        <f>'[2]SPEC SHEET CURVE'!F25</f>
        <v>0.25</v>
      </c>
      <c r="H24" s="83">
        <f>I24</f>
        <v>2.5</v>
      </c>
      <c r="I24" s="86">
        <f>'[2]SPEC SHEET CURVE'!R25</f>
        <v>2.5</v>
      </c>
      <c r="J24" s="87">
        <f>I24</f>
        <v>2.5</v>
      </c>
      <c r="K24" s="87">
        <f>J24</f>
        <v>2.5</v>
      </c>
      <c r="L24" s="73"/>
      <c r="M24" s="74"/>
      <c r="N24" s="74"/>
      <c r="O24" s="75"/>
      <c r="P24" s="74"/>
      <c r="Q24" s="74"/>
      <c r="R24" s="74"/>
      <c r="S24" s="75"/>
      <c r="T24" s="74"/>
      <c r="U24" s="74"/>
      <c r="V24" s="79"/>
      <c r="W24" s="77"/>
    </row>
    <row r="25" s="1" customFormat="1" ht="25" customHeight="1" spans="1:23">
      <c r="A25" s="39">
        <f t="shared" si="11"/>
        <v>17</v>
      </c>
      <c r="B25" s="40" t="str">
        <f>'[2]SPEC SHEET CURVE'!A26</f>
        <v>STRAP LENGTH, FRT JOIN TO BK JOIN</v>
      </c>
      <c r="C25" s="41"/>
      <c r="D25" s="41"/>
      <c r="E25" s="42"/>
      <c r="F25" s="43" t="s">
        <v>42</v>
      </c>
      <c r="G25" s="44">
        <f>'[2]SPEC SHEET CURVE'!F26</f>
        <v>0.25</v>
      </c>
      <c r="H25" s="81">
        <f>I25-0.25</f>
        <v>16.25</v>
      </c>
      <c r="I25" s="86">
        <v>16.5</v>
      </c>
      <c r="J25" s="88">
        <f>I25+0.25</f>
        <v>16.75</v>
      </c>
      <c r="K25" s="88">
        <f>J25+0.25</f>
        <v>17</v>
      </c>
      <c r="L25" s="73"/>
      <c r="M25" s="74"/>
      <c r="N25" s="74"/>
      <c r="O25" s="75"/>
      <c r="P25" s="74"/>
      <c r="Q25" s="74"/>
      <c r="R25" s="74"/>
      <c r="S25" s="75"/>
      <c r="T25" s="74"/>
      <c r="U25" s="74"/>
      <c r="V25" s="79"/>
      <c r="W25" s="77"/>
    </row>
    <row r="26" s="1" customFormat="1" ht="25" customHeight="1" spans="1:23">
      <c r="A26" s="39">
        <f t="shared" si="11"/>
        <v>18</v>
      </c>
      <c r="B26" s="40" t="str">
        <f>'[2]SPEC SHEET CURVE'!A27</f>
        <v>ZIPPER LENGTH (WEARER'S LEFT SIDE SEAM)</v>
      </c>
      <c r="C26" s="41"/>
      <c r="D26" s="41"/>
      <c r="E26" s="42"/>
      <c r="F26" s="43" t="s">
        <v>43</v>
      </c>
      <c r="G26" s="44">
        <f>'[2]SPEC SHEET CURVE'!F27</f>
        <v>0.25</v>
      </c>
      <c r="H26" s="84">
        <f>I26</f>
        <v>11</v>
      </c>
      <c r="I26" s="86">
        <f>'[2]SPEC SHEET CURVE'!R27</f>
        <v>11</v>
      </c>
      <c r="J26" s="87">
        <f>I26+0.25</f>
        <v>11.25</v>
      </c>
      <c r="K26" s="87">
        <f>J26</f>
        <v>11.25</v>
      </c>
      <c r="L26" s="73"/>
      <c r="M26" s="74"/>
      <c r="N26" s="74"/>
      <c r="O26" s="75"/>
      <c r="P26" s="74"/>
      <c r="Q26" s="74"/>
      <c r="R26" s="74"/>
      <c r="S26" s="75"/>
      <c r="T26" s="74"/>
      <c r="U26" s="74"/>
      <c r="V26" s="79"/>
      <c r="W26" s="77"/>
    </row>
    <row r="27" s="1" customFormat="1" ht="25" customHeight="1" spans="1:23">
      <c r="A27" s="39">
        <f t="shared" si="11"/>
        <v>19</v>
      </c>
      <c r="B27" s="40" t="str">
        <f>'[2]SPEC SHEET CURVE'!A28</f>
        <v>BUST CUP WIDTH ALONG TOP EDGE</v>
      </c>
      <c r="C27" s="41"/>
      <c r="D27" s="41"/>
      <c r="E27" s="42"/>
      <c r="F27" s="43" t="s">
        <v>44</v>
      </c>
      <c r="G27" s="44">
        <f>'[2]SPEC SHEET CURVE'!F28</f>
        <v>0.25</v>
      </c>
      <c r="H27" s="80">
        <f>I27-0.375</f>
        <v>7.625</v>
      </c>
      <c r="I27" s="86">
        <f>'[2]SPEC SHEET CURVE'!R28</f>
        <v>8</v>
      </c>
      <c r="J27" s="80">
        <f>I27+0.375</f>
        <v>8.375</v>
      </c>
      <c r="K27" s="80">
        <f>J27+0.375</f>
        <v>8.75</v>
      </c>
      <c r="L27" s="73"/>
      <c r="M27" s="74"/>
      <c r="N27" s="74"/>
      <c r="O27" s="75"/>
      <c r="P27" s="74"/>
      <c r="Q27" s="74"/>
      <c r="R27" s="74"/>
      <c r="S27" s="75"/>
      <c r="T27" s="74"/>
      <c r="U27" s="74"/>
      <c r="V27" s="79"/>
      <c r="W27" s="77"/>
    </row>
    <row r="28" s="1" customFormat="1" ht="25" customHeight="1" spans="1:23">
      <c r="A28" s="39">
        <f t="shared" si="11"/>
        <v>20</v>
      </c>
      <c r="B28" s="40" t="str">
        <f>'[2]SPEC SHEET CURVE'!A29</f>
        <v>BUST CUP HEIGHT AT PRINCESS SEAM</v>
      </c>
      <c r="C28" s="41"/>
      <c r="D28" s="41"/>
      <c r="E28" s="42"/>
      <c r="F28" s="43" t="s">
        <v>45</v>
      </c>
      <c r="G28" s="44">
        <f>'[2]SPEC SHEET CURVE'!F29</f>
        <v>0.25</v>
      </c>
      <c r="H28" s="80">
        <f>I28-0.125</f>
        <v>8.125</v>
      </c>
      <c r="I28" s="86">
        <f>'[2]SPEC SHEET CURVE'!R29</f>
        <v>8.25</v>
      </c>
      <c r="J28" s="80">
        <f>I28+0.125</f>
        <v>8.375</v>
      </c>
      <c r="K28" s="80">
        <f>J28+0.125</f>
        <v>8.5</v>
      </c>
      <c r="L28" s="73"/>
      <c r="M28" s="74"/>
      <c r="N28" s="74"/>
      <c r="O28" s="75"/>
      <c r="P28" s="74"/>
      <c r="Q28" s="74"/>
      <c r="R28" s="74"/>
      <c r="S28" s="75"/>
      <c r="T28" s="74"/>
      <c r="U28" s="74"/>
      <c r="V28" s="79"/>
      <c r="W28" s="77"/>
    </row>
    <row r="29" s="1" customFormat="1" ht="25" customHeight="1" spans="1:23">
      <c r="A29" s="39">
        <f t="shared" si="11"/>
        <v>21</v>
      </c>
      <c r="B29" s="40" t="str">
        <f>'[2]SPEC SHEET CURVE'!A30</f>
        <v>BUST CUP TOP PANEL HEIGHT AT CF</v>
      </c>
      <c r="C29" s="47"/>
      <c r="D29" s="47"/>
      <c r="E29" s="48"/>
      <c r="F29" s="43" t="s">
        <v>46</v>
      </c>
      <c r="G29" s="44">
        <f>'[2]SPEC SHEET CURVE'!F30</f>
        <v>0.25</v>
      </c>
      <c r="H29" s="85">
        <f>I29-0.0625</f>
        <v>1.4375</v>
      </c>
      <c r="I29" s="86">
        <f>'[2]SPEC SHEET CURVE'!R30</f>
        <v>1.5</v>
      </c>
      <c r="J29" s="85">
        <f>I29+0.0625</f>
        <v>1.5625</v>
      </c>
      <c r="K29" s="85">
        <f>J29+0.0625</f>
        <v>1.625</v>
      </c>
      <c r="L29" s="73"/>
      <c r="M29" s="74"/>
      <c r="N29" s="74"/>
      <c r="O29" s="75"/>
      <c r="P29" s="74"/>
      <c r="Q29" s="74"/>
      <c r="R29" s="74"/>
      <c r="S29" s="75"/>
      <c r="T29" s="74"/>
      <c r="U29" s="74"/>
      <c r="V29" s="79"/>
      <c r="W29" s="77"/>
    </row>
    <row r="30" s="1" customFormat="1" ht="25" customHeight="1" spans="1:23">
      <c r="A30" s="39">
        <v>22</v>
      </c>
      <c r="B30" s="40" t="str">
        <f>'[2]SPEC SHEET CURVE'!A31</f>
        <v>BUST CUP TOP PANEL HEIGHT AT SD FRT</v>
      </c>
      <c r="C30" s="49"/>
      <c r="D30" s="49"/>
      <c r="E30" s="50"/>
      <c r="F30" s="43" t="s">
        <v>47</v>
      </c>
      <c r="G30" s="44">
        <f>'[2]SPEC SHEET CURVE'!F31</f>
        <v>0.25</v>
      </c>
      <c r="H30" s="85">
        <f>I30-0.0625</f>
        <v>1.4375</v>
      </c>
      <c r="I30" s="86">
        <v>1.5</v>
      </c>
      <c r="J30" s="85">
        <f>I30+0.0625</f>
        <v>1.5625</v>
      </c>
      <c r="K30" s="85">
        <f>J30+0.0625</f>
        <v>1.625</v>
      </c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s="1" customFormat="1" ht="25" customHeight="1" spans="1:23">
      <c r="A31" s="39">
        <f t="shared" ref="A31:A35" si="12">A30+1</f>
        <v>23</v>
      </c>
      <c r="B31" s="40" t="str">
        <f>'[2]SPEC SHEET CURVE'!A32</f>
        <v>BUST CUP UNDERBUST SEAM- ALONG CURVE</v>
      </c>
      <c r="C31" s="49"/>
      <c r="D31" s="49"/>
      <c r="E31" s="50"/>
      <c r="F31" s="43" t="s">
        <v>48</v>
      </c>
      <c r="G31" s="44">
        <f>'[2]SPEC SHEET CURVE'!F32</f>
        <v>0.25</v>
      </c>
      <c r="H31" s="85">
        <f>I31-0.625</f>
        <v>14.625</v>
      </c>
      <c r="I31" s="86">
        <v>15.25</v>
      </c>
      <c r="J31" s="85">
        <f>I31+0.625</f>
        <v>15.875</v>
      </c>
      <c r="K31" s="85">
        <f>J31+0.625</f>
        <v>16.5</v>
      </c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s="1" customFormat="1" ht="25" customHeight="1" spans="1:23">
      <c r="A32" s="39">
        <f t="shared" si="12"/>
        <v>24</v>
      </c>
      <c r="B32" s="40" t="str">
        <f>'[2]SPEC SHEET CURVE'!A33</f>
        <v>BUST CUP CF PANEL WIDTH ALONG TOP EDGE</v>
      </c>
      <c r="C32" s="49"/>
      <c r="D32" s="49"/>
      <c r="E32" s="50"/>
      <c r="F32" s="43" t="s">
        <v>49</v>
      </c>
      <c r="G32" s="44">
        <f>'[2]SPEC SHEET CURVE'!F33</f>
        <v>0.25</v>
      </c>
      <c r="H32" s="85">
        <f>I32-0.25</f>
        <v>5</v>
      </c>
      <c r="I32" s="86">
        <f>'[2]SPEC SHEET CURVE'!R33</f>
        <v>5.25</v>
      </c>
      <c r="J32" s="85">
        <f>I32+0.25</f>
        <v>5.5</v>
      </c>
      <c r="K32" s="85">
        <f>J32+0.25</f>
        <v>5.75</v>
      </c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s="1" customFormat="1" ht="25" customHeight="1" spans="1:23">
      <c r="A33" s="39">
        <f t="shared" si="12"/>
        <v>25</v>
      </c>
      <c r="B33" s="40" t="str">
        <f>'[2]SPEC SHEET CURVE'!A34</f>
        <v>BUST CUP SD FRT PANEL WIDTH ALONG TOP EDGE</v>
      </c>
      <c r="C33" s="49"/>
      <c r="D33" s="49"/>
      <c r="E33" s="50"/>
      <c r="F33" s="43" t="s">
        <v>50</v>
      </c>
      <c r="G33" s="44">
        <f>'[2]SPEC SHEET CURVE'!F34</f>
        <v>0.25</v>
      </c>
      <c r="H33" s="85">
        <f>I33-0.25</f>
        <v>4.5</v>
      </c>
      <c r="I33" s="86">
        <f>'[2]SPEC SHEET CURVE'!R34</f>
        <v>4.75</v>
      </c>
      <c r="J33" s="85">
        <f>I33+0.25</f>
        <v>5</v>
      </c>
      <c r="K33" s="85">
        <f>J33+0.25</f>
        <v>5.25</v>
      </c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34" s="1" customFormat="1" ht="25" customHeight="1" spans="1:23">
      <c r="A34" s="39">
        <f t="shared" si="12"/>
        <v>26</v>
      </c>
      <c r="B34" s="40" t="str">
        <f>'[2]SPEC SHEET CURVE'!A35</f>
        <v>BUST CUP HEIGHT FROM UNDERBUST TO TOP PANEL JOIN SEAM</v>
      </c>
      <c r="C34" s="49"/>
      <c r="D34" s="49"/>
      <c r="E34" s="50"/>
      <c r="F34" s="43" t="s">
        <v>51</v>
      </c>
      <c r="G34" s="44">
        <f>'[2]SPEC SHEET CURVE'!F35</f>
        <v>0.25</v>
      </c>
      <c r="H34" s="85">
        <f>I34-0.125</f>
        <v>5.625</v>
      </c>
      <c r="I34" s="86">
        <f>'[2]SPEC SHEET CURVE'!R35</f>
        <v>5.75</v>
      </c>
      <c r="J34" s="85">
        <f>I34+0.125</f>
        <v>5.875</v>
      </c>
      <c r="K34" s="85">
        <f>J34+0.125</f>
        <v>6</v>
      </c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s="1" customFormat="1" ht="25" customHeight="1" spans="1:23">
      <c r="A35" s="39">
        <f t="shared" si="12"/>
        <v>27</v>
      </c>
      <c r="B35" s="40" t="str">
        <f>'[2]SPEC SHEET CURVE'!A36</f>
        <v>CF GORE WIDTH ALONG TOP EDGE</v>
      </c>
      <c r="C35" s="49"/>
      <c r="D35" s="49"/>
      <c r="E35" s="50"/>
      <c r="F35" s="43" t="s">
        <v>52</v>
      </c>
      <c r="G35" s="44">
        <f>'[2]SPEC SHEET CURVE'!F36</f>
        <v>0.25</v>
      </c>
      <c r="H35" s="83">
        <f>I35</f>
        <v>1</v>
      </c>
      <c r="I35" s="86">
        <f>'[2]SPEC SHEET CURVE'!R36</f>
        <v>1</v>
      </c>
      <c r="J35" s="87">
        <f>I35</f>
        <v>1</v>
      </c>
      <c r="K35" s="87">
        <f>J35</f>
        <v>1</v>
      </c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</sheetData>
  <mergeCells count="27">
    <mergeCell ref="A1:D1"/>
    <mergeCell ref="H1:I1"/>
    <mergeCell ref="J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G7:G8"/>
    <mergeCell ref="H7:H8"/>
    <mergeCell ref="I7:I8"/>
    <mergeCell ref="J7:J8"/>
    <mergeCell ref="K7:K8"/>
    <mergeCell ref="L1:L6"/>
    <mergeCell ref="L7:L8"/>
    <mergeCell ref="H2:I4"/>
    <mergeCell ref="J2:K4"/>
    <mergeCell ref="B7:E8"/>
  </mergeCells>
  <conditionalFormatting sqref="H24">
    <cfRule type="notContainsBlanks" dxfId="0" priority="5">
      <formula>LEN(TRIM(H24))&gt;0</formula>
    </cfRule>
  </conditionalFormatting>
  <conditionalFormatting sqref="J33:K33">
    <cfRule type="notContainsBlanks" dxfId="0" priority="2">
      <formula>LEN(TRIM(J33))&gt;0</formula>
    </cfRule>
  </conditionalFormatting>
  <conditionalFormatting sqref="J34:K34">
    <cfRule type="notContainsBlanks" dxfId="0" priority="1">
      <formula>LEN(TRIM(J34))&gt;0</formula>
    </cfRule>
  </conditionalFormatting>
  <conditionalFormatting sqref="H35">
    <cfRule type="notContainsBlanks" dxfId="0" priority="3">
      <formula>LEN(TRIM(H35))&gt;0</formula>
    </cfRule>
  </conditionalFormatting>
  <conditionalFormatting sqref="J9:K11">
    <cfRule type="notContainsBlanks" dxfId="0" priority="8">
      <formula>LEN(TRIM(J9))&gt;0</formula>
    </cfRule>
  </conditionalFormatting>
  <conditionalFormatting sqref="L9:L29 T9:T29 P9:P29">
    <cfRule type="notContainsBlanks" dxfId="0" priority="9">
      <formula>LEN(TRIM(L9))&gt;0</formula>
    </cfRule>
  </conditionalFormatting>
  <conditionalFormatting sqref="J16:K18">
    <cfRule type="notContainsBlanks" dxfId="0" priority="6">
      <formula>LEN(TRIM(J16))&gt;0</formula>
    </cfRule>
  </conditionalFormatting>
  <conditionalFormatting sqref="J27:K28">
    <cfRule type="notContainsBlanks" dxfId="0" priority="4">
      <formula>LEN(TRIM(J27))&gt;0</formula>
    </cfRule>
  </conditionalFormatting>
  <conditionalFormatting sqref="J29:K32">
    <cfRule type="notContainsBlanks" dxfId="0" priority="7">
      <formula>LEN(TRIM(J29))&gt;0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K4">
      <formula1>"MAINLINE,LONG LEAD"</formula1>
    </dataValidation>
  </dataValidations>
  <pageMargins left="0.751388888888889" right="0.751388888888889" top="0.2125" bottom="0.2125" header="0.5" footer="0.5"/>
  <pageSetup paperSize="9" scale="62" fitToHeight="0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5"/>
  <sheetViews>
    <sheetView view="pageBreakPreview" zoomScale="55" zoomScaleNormal="55" workbookViewId="0">
      <selection activeCell="U16" sqref="U16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44.7522123893805" style="1" customWidth="1"/>
    <col min="7" max="11" width="12.5486725663717" style="1" customWidth="1"/>
    <col min="12" max="12" width="19.3362831858407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3362831858407" style="1" customWidth="1"/>
    <col min="22" max="22" width="28.6637168141593" style="1" customWidth="1"/>
    <col min="23" max="16384" width="12.6637168141593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1</v>
      </c>
      <c r="F1" s="6"/>
      <c r="G1" s="7" t="str">
        <f>'[2]Style Summary Cover Page'!E1</f>
        <v>BG7287</v>
      </c>
      <c r="H1" s="8" t="s">
        <v>2</v>
      </c>
      <c r="I1" s="5"/>
      <c r="J1" s="7">
        <f>'[2]Style Summary Cover Page'!I1</f>
        <v>0</v>
      </c>
      <c r="K1" s="51"/>
      <c r="L1" s="52"/>
      <c r="M1" s="53"/>
      <c r="N1" s="53"/>
      <c r="O1" s="53"/>
      <c r="P1" s="53"/>
      <c r="Q1" s="53"/>
      <c r="R1" s="53"/>
      <c r="S1" s="53"/>
      <c r="T1" s="53"/>
      <c r="U1" s="53"/>
      <c r="V1" s="77"/>
      <c r="W1" s="77"/>
    </row>
    <row r="2" s="1" customFormat="1" customHeight="1" spans="1:23">
      <c r="A2" s="9" t="s">
        <v>3</v>
      </c>
      <c r="B2" s="10"/>
      <c r="C2" s="11" t="str">
        <f>'[2]Style Summary Cover Page'!B2</f>
        <v>LOLA DRESS</v>
      </c>
      <c r="D2" s="12" t="s">
        <v>4</v>
      </c>
      <c r="E2" s="13" t="str">
        <f>'[2]Style Summary Cover Page'!D2</f>
        <v>DEE L</v>
      </c>
      <c r="F2" s="13"/>
      <c r="G2" s="14"/>
      <c r="H2" s="15"/>
      <c r="I2" s="15"/>
      <c r="J2" s="54" t="str">
        <f>'[2]Style Summary Cover Page'!I2</f>
        <v>NEW ORIGINAL SAMPLE </v>
      </c>
      <c r="K2" s="55"/>
      <c r="L2" s="56"/>
      <c r="M2" s="57"/>
      <c r="N2" s="57"/>
      <c r="O2" s="57"/>
      <c r="P2" s="57"/>
      <c r="Q2" s="57"/>
      <c r="R2" s="57"/>
      <c r="S2" s="57"/>
      <c r="T2" s="57"/>
      <c r="U2" s="57"/>
      <c r="V2" s="77"/>
      <c r="W2" s="77"/>
    </row>
    <row r="3" s="1" customFormat="1" customHeight="1" spans="1:23">
      <c r="A3" s="16" t="s">
        <v>6</v>
      </c>
      <c r="B3" s="17"/>
      <c r="C3" s="18">
        <f>'[2]Style Summary Cover Page'!B3</f>
        <v>45806</v>
      </c>
      <c r="D3" s="19" t="s">
        <v>7</v>
      </c>
      <c r="E3" s="20" t="str">
        <f>'[2]Style Summary Cover Page'!D3</f>
        <v>SARAH P</v>
      </c>
      <c r="F3" s="20"/>
      <c r="G3" s="21"/>
      <c r="H3" s="22"/>
      <c r="I3" s="22"/>
      <c r="J3" s="54"/>
      <c r="K3" s="55"/>
      <c r="L3" s="56"/>
      <c r="M3" s="57"/>
      <c r="N3" s="57"/>
      <c r="O3" s="57"/>
      <c r="P3" s="57"/>
      <c r="Q3" s="57"/>
      <c r="R3" s="57"/>
      <c r="S3" s="57"/>
      <c r="T3" s="57"/>
      <c r="U3" s="57"/>
      <c r="V3" s="77"/>
      <c r="W3" s="77"/>
    </row>
    <row r="4" s="1" customFormat="1" customHeight="1" spans="1:23">
      <c r="A4" s="16" t="s">
        <v>8</v>
      </c>
      <c r="B4" s="17"/>
      <c r="C4" s="18" t="str">
        <f>'[2]Style Summary Cover Page'!B4</f>
        <v>CORE</v>
      </c>
      <c r="D4" s="19" t="s">
        <v>9</v>
      </c>
      <c r="E4" s="20" t="str">
        <f>'[2]Style Summary Cover Page'!D4</f>
        <v>HANNAH</v>
      </c>
      <c r="F4" s="20"/>
      <c r="G4" s="23"/>
      <c r="H4" s="22"/>
      <c r="I4" s="22"/>
      <c r="J4" s="58"/>
      <c r="K4" s="59"/>
      <c r="L4" s="56"/>
      <c r="M4" s="57"/>
      <c r="N4" s="57"/>
      <c r="O4" s="57"/>
      <c r="P4" s="57"/>
      <c r="Q4" s="57"/>
      <c r="R4" s="57"/>
      <c r="S4" s="57"/>
      <c r="T4" s="57"/>
      <c r="U4" s="57"/>
      <c r="V4" s="77"/>
      <c r="W4" s="77"/>
    </row>
    <row r="5" s="1" customFormat="1" customHeight="1" spans="1:23">
      <c r="A5" s="16" t="s">
        <v>10</v>
      </c>
      <c r="B5" s="17"/>
      <c r="C5" s="18" t="str">
        <f>'[2]Style Summary Cover Page'!B5</f>
        <v>XXS-3XL</v>
      </c>
      <c r="D5" s="19" t="s">
        <v>11</v>
      </c>
      <c r="E5" s="20" t="str">
        <f>'[2]Style Summary Cover Page'!D5</f>
        <v>ANY AVAILABLE</v>
      </c>
      <c r="F5" s="20"/>
      <c r="G5" s="23"/>
      <c r="H5" s="24"/>
      <c r="I5" s="60"/>
      <c r="J5" s="61" t="str">
        <f>'[2]Style Summary Cover Page'!I5</f>
        <v>NO</v>
      </c>
      <c r="K5" s="61"/>
      <c r="L5" s="56"/>
      <c r="M5" s="57"/>
      <c r="N5" s="57"/>
      <c r="O5" s="57"/>
      <c r="P5" s="57"/>
      <c r="Q5" s="57"/>
      <c r="R5" s="57"/>
      <c r="S5" s="57"/>
      <c r="T5" s="57"/>
      <c r="U5" s="57"/>
      <c r="V5" s="77"/>
      <c r="W5" s="77"/>
    </row>
    <row r="6" s="1" customFormat="1" customHeight="1" spans="1:23">
      <c r="A6" s="25" t="s">
        <v>13</v>
      </c>
      <c r="B6" s="26"/>
      <c r="C6" s="27" t="str">
        <f>'[2]Style Summary Cover Page'!B6</f>
        <v>SM/1X</v>
      </c>
      <c r="D6" s="28" t="s">
        <v>14</v>
      </c>
      <c r="E6" s="29" t="str">
        <f>'[2]Style Summary Cover Page'!D6</f>
        <v>MATTE SATIN</v>
      </c>
      <c r="F6" s="29"/>
      <c r="G6" s="30"/>
      <c r="H6" s="31"/>
      <c r="I6" s="62"/>
      <c r="J6" s="63">
        <f>'[2]Style Summary Cover Page'!I6</f>
        <v>0</v>
      </c>
      <c r="K6" s="63"/>
      <c r="L6" s="64"/>
      <c r="M6" s="57"/>
      <c r="N6" s="57"/>
      <c r="O6" s="57"/>
      <c r="P6" s="57"/>
      <c r="Q6" s="57"/>
      <c r="R6" s="57"/>
      <c r="S6" s="57"/>
      <c r="T6" s="57"/>
      <c r="U6" s="78"/>
      <c r="V6" s="77"/>
      <c r="W6" s="77"/>
    </row>
    <row r="7" s="1" customFormat="1" customHeight="1" spans="1:23">
      <c r="A7" s="32"/>
      <c r="B7" s="33" t="s">
        <v>16</v>
      </c>
      <c r="C7" s="34"/>
      <c r="D7" s="34"/>
      <c r="E7" s="34"/>
      <c r="F7" s="34"/>
      <c r="G7" s="35" t="s">
        <v>17</v>
      </c>
      <c r="H7" s="35" t="s">
        <v>53</v>
      </c>
      <c r="I7" s="65" t="s">
        <v>54</v>
      </c>
      <c r="J7" s="66" t="s">
        <v>55</v>
      </c>
      <c r="K7" s="35" t="s">
        <v>56</v>
      </c>
      <c r="L7" s="67" t="s">
        <v>25</v>
      </c>
      <c r="M7" s="68"/>
      <c r="N7" s="69"/>
      <c r="O7" s="68"/>
      <c r="P7" s="68"/>
      <c r="Q7" s="68"/>
      <c r="R7" s="69"/>
      <c r="S7" s="68"/>
      <c r="T7" s="68"/>
      <c r="U7" s="69"/>
      <c r="V7" s="71"/>
      <c r="W7" s="77"/>
    </row>
    <row r="8" s="1" customFormat="1" ht="15" customHeight="1" spans="1:23">
      <c r="A8" s="36"/>
      <c r="B8" s="37"/>
      <c r="C8" s="37"/>
      <c r="D8" s="37"/>
      <c r="E8" s="37"/>
      <c r="F8" s="37"/>
      <c r="G8" s="38"/>
      <c r="H8" s="38"/>
      <c r="I8" s="38"/>
      <c r="J8" s="38"/>
      <c r="K8" s="38"/>
      <c r="L8" s="70"/>
      <c r="M8" s="71"/>
      <c r="N8" s="71"/>
      <c r="O8" s="71"/>
      <c r="P8" s="72"/>
      <c r="Q8" s="71"/>
      <c r="R8" s="71"/>
      <c r="S8" s="71"/>
      <c r="T8" s="72"/>
      <c r="U8" s="71"/>
      <c r="V8" s="71"/>
      <c r="W8" s="77"/>
    </row>
    <row r="9" s="1" customFormat="1" ht="25" customHeight="1" spans="1:23">
      <c r="A9" s="39">
        <v>1</v>
      </c>
      <c r="B9" s="40" t="str">
        <f>'[2]SPEC SHEET CURVE'!A10</f>
        <v>BODICE LENGTH (FROM TOP OF CUP TO WAIST SEAM)</v>
      </c>
      <c r="C9" s="41"/>
      <c r="D9" s="41"/>
      <c r="E9" s="42"/>
      <c r="F9" s="43" t="s">
        <v>26</v>
      </c>
      <c r="G9" s="44">
        <f>'[2]SPEC SHEET CURVE'!F10</f>
        <v>0.25</v>
      </c>
      <c r="H9" s="45">
        <f>'1X-3X'!H9*2.54</f>
        <v>25.0825</v>
      </c>
      <c r="I9" s="45">
        <f>'1X-3X'!I9*2.54</f>
        <v>25.4</v>
      </c>
      <c r="J9" s="45">
        <f>'1X-3X'!J9*2.54</f>
        <v>25.7175</v>
      </c>
      <c r="K9" s="45">
        <f>'1X-3X'!K9*2.54</f>
        <v>26.035</v>
      </c>
      <c r="L9" s="73"/>
      <c r="M9" s="74"/>
      <c r="N9" s="74"/>
      <c r="O9" s="75"/>
      <c r="P9" s="74"/>
      <c r="Q9" s="74"/>
      <c r="R9" s="74"/>
      <c r="S9" s="75"/>
      <c r="T9" s="74"/>
      <c r="U9" s="74"/>
      <c r="V9" s="79"/>
      <c r="W9" s="77"/>
    </row>
    <row r="10" s="1" customFormat="1" ht="25" customHeight="1" spans="1:23">
      <c r="A10" s="39">
        <f t="shared" ref="A10:A15" si="0">A9+1</f>
        <v>2</v>
      </c>
      <c r="B10" s="40" t="str">
        <f>'[2]SPEC SHEET CURVE'!A11</f>
        <v>CF BODICE LENGTH (CF NECK TO WAIST SEAM)</v>
      </c>
      <c r="C10" s="41"/>
      <c r="D10" s="41"/>
      <c r="E10" s="42"/>
      <c r="F10" s="43" t="s">
        <v>27</v>
      </c>
      <c r="G10" s="44">
        <f>'[2]SPEC SHEET CURVE'!F11</f>
        <v>0.25</v>
      </c>
      <c r="H10" s="45">
        <f>'1X-3X'!H10*2.54</f>
        <v>18.7325</v>
      </c>
      <c r="I10" s="45">
        <f>'1X-3X'!I10*2.54</f>
        <v>19.05</v>
      </c>
      <c r="J10" s="45">
        <f>'1X-3X'!J10*2.54</f>
        <v>19.3675</v>
      </c>
      <c r="K10" s="45">
        <f>'1X-3X'!K10*2.54</f>
        <v>19.685</v>
      </c>
      <c r="L10" s="73"/>
      <c r="M10" s="74"/>
      <c r="N10" s="74"/>
      <c r="O10" s="75"/>
      <c r="P10" s="74"/>
      <c r="Q10" s="74"/>
      <c r="R10" s="74"/>
      <c r="S10" s="75"/>
      <c r="T10" s="74"/>
      <c r="U10" s="74"/>
      <c r="V10" s="79"/>
      <c r="W10" s="77"/>
    </row>
    <row r="11" s="1" customFormat="1" ht="25" customHeight="1" spans="1:23">
      <c r="A11" s="39">
        <f t="shared" si="0"/>
        <v>3</v>
      </c>
      <c r="B11" s="40" t="str">
        <f>'[2]SPEC SHEET CURVE'!A12</f>
        <v>FRONT STRAP DISTANCE</v>
      </c>
      <c r="C11" s="41"/>
      <c r="D11" s="41"/>
      <c r="E11" s="42"/>
      <c r="F11" s="43" t="s">
        <v>28</v>
      </c>
      <c r="G11" s="44">
        <f>'[2]SPEC SHEET CURVE'!F12</f>
        <v>0.125</v>
      </c>
      <c r="H11" s="45">
        <f>'1X-3X'!H11*2.54</f>
        <v>40.9575</v>
      </c>
      <c r="I11" s="45">
        <f>'1X-3X'!I11*2.54</f>
        <v>41.91</v>
      </c>
      <c r="J11" s="45">
        <f>'1X-3X'!J11*2.54</f>
        <v>42.8625</v>
      </c>
      <c r="K11" s="45">
        <f>'1X-3X'!K11*2.54</f>
        <v>43.815</v>
      </c>
      <c r="L11" s="73"/>
      <c r="M11" s="74"/>
      <c r="N11" s="74"/>
      <c r="O11" s="75"/>
      <c r="P11" s="74"/>
      <c r="Q11" s="74"/>
      <c r="R11" s="74"/>
      <c r="S11" s="75"/>
      <c r="T11" s="74"/>
      <c r="U11" s="74"/>
      <c r="V11" s="79"/>
      <c r="W11" s="77"/>
    </row>
    <row r="12" s="1" customFormat="1" ht="25" customHeight="1" spans="1:23">
      <c r="A12" s="39">
        <f t="shared" si="0"/>
        <v>4</v>
      </c>
      <c r="B12" s="40" t="str">
        <f>'[2]SPEC SHEET CURVE'!A13</f>
        <v>CF SKIRT LENGTH (FROM WAIST SEAM TO HEM)</v>
      </c>
      <c r="C12" s="41"/>
      <c r="D12" s="41"/>
      <c r="E12" s="42"/>
      <c r="F12" s="43" t="s">
        <v>29</v>
      </c>
      <c r="G12" s="44">
        <f>'[2]SPEC SHEET CURVE'!F13</f>
        <v>0.5</v>
      </c>
      <c r="H12" s="45">
        <f>'1X-3X'!H12*2.54</f>
        <v>109.855</v>
      </c>
      <c r="I12" s="45">
        <f>'1X-3X'!I12*2.54</f>
        <v>110.49</v>
      </c>
      <c r="J12" s="45">
        <f>'1X-3X'!J12*2.54</f>
        <v>111.125</v>
      </c>
      <c r="K12" s="45">
        <f>'1X-3X'!K12*2.54</f>
        <v>111.76</v>
      </c>
      <c r="L12" s="73"/>
      <c r="M12" s="74"/>
      <c r="N12" s="74"/>
      <c r="O12" s="75"/>
      <c r="P12" s="74"/>
      <c r="Q12" s="74"/>
      <c r="R12" s="74"/>
      <c r="S12" s="75"/>
      <c r="T12" s="74"/>
      <c r="U12" s="74"/>
      <c r="V12" s="79"/>
      <c r="W12" s="77"/>
    </row>
    <row r="13" s="1" customFormat="1" ht="25" customHeight="1" spans="1:23">
      <c r="A13" s="39">
        <f t="shared" si="0"/>
        <v>5</v>
      </c>
      <c r="B13" s="40" t="str">
        <f>'[2]SPEC SHEET CURVE'!A14</f>
        <v>BUST CIRC (1" BELOW AH) </v>
      </c>
      <c r="C13" s="41"/>
      <c r="D13" s="41"/>
      <c r="E13" s="42"/>
      <c r="F13" s="43" t="s">
        <v>30</v>
      </c>
      <c r="G13" s="44">
        <f>'[2]SPEC SHEET CURVE'!F14</f>
        <v>0.5</v>
      </c>
      <c r="H13" s="45">
        <f>'1X-3X'!H13*2.54</f>
        <v>111.76</v>
      </c>
      <c r="I13" s="45">
        <f>'1X-3X'!I13*2.54</f>
        <v>116.84</v>
      </c>
      <c r="J13" s="45">
        <f>'1X-3X'!J13*2.54</f>
        <v>123.19</v>
      </c>
      <c r="K13" s="45">
        <f>'1X-3X'!K13*2.54</f>
        <v>129.54</v>
      </c>
      <c r="L13" s="73"/>
      <c r="M13" s="74"/>
      <c r="N13" s="74"/>
      <c r="O13" s="75"/>
      <c r="P13" s="74"/>
      <c r="Q13" s="74"/>
      <c r="R13" s="74"/>
      <c r="S13" s="75"/>
      <c r="T13" s="74"/>
      <c r="U13" s="74"/>
      <c r="V13" s="79"/>
      <c r="W13" s="77"/>
    </row>
    <row r="14" s="1" customFormat="1" ht="25" customHeight="1" spans="1:23">
      <c r="A14" s="39">
        <f t="shared" si="0"/>
        <v>6</v>
      </c>
      <c r="B14" s="40" t="str">
        <f>'[2]SPEC SHEET CURVE'!A15</f>
        <v>WAIST CIRC</v>
      </c>
      <c r="C14" s="41"/>
      <c r="D14" s="41"/>
      <c r="E14" s="42"/>
      <c r="F14" s="43" t="s">
        <v>31</v>
      </c>
      <c r="G14" s="44">
        <f>'[2]SPEC SHEET CURVE'!F15</f>
        <v>0.5</v>
      </c>
      <c r="H14" s="45">
        <f>'1X-3X'!H14*2.54</f>
        <v>95.25</v>
      </c>
      <c r="I14" s="45">
        <f>'1X-3X'!I14*2.54</f>
        <v>100.33</v>
      </c>
      <c r="J14" s="45">
        <f>'1X-3X'!J14*2.54</f>
        <v>106.68</v>
      </c>
      <c r="K14" s="45">
        <f>'1X-3X'!K14*2.54</f>
        <v>113.03</v>
      </c>
      <c r="L14" s="73"/>
      <c r="M14" s="74"/>
      <c r="N14" s="74"/>
      <c r="O14" s="75"/>
      <c r="P14" s="74"/>
      <c r="Q14" s="74"/>
      <c r="R14" s="74"/>
      <c r="S14" s="75"/>
      <c r="T14" s="74"/>
      <c r="U14" s="74"/>
      <c r="V14" s="79"/>
      <c r="W14" s="77"/>
    </row>
    <row r="15" s="1" customFormat="1" ht="25" customHeight="1" spans="1:23">
      <c r="A15" s="39">
        <f t="shared" si="0"/>
        <v>7</v>
      </c>
      <c r="B15" s="40" t="str">
        <f>'[2]SPEC SHEET CURVE'!A16</f>
        <v>HIP (LINING) CIRC (8.5" BELOW WAIST JOIN SEAM)</v>
      </c>
      <c r="C15" s="41"/>
      <c r="D15" s="41"/>
      <c r="E15" s="42"/>
      <c r="F15" s="43" t="s">
        <v>32</v>
      </c>
      <c r="G15" s="44">
        <f>'[2]SPEC SHEET CURVE'!F16</f>
        <v>0.5</v>
      </c>
      <c r="H15" s="45">
        <f>'1X-3X'!H15*2.54</f>
        <v>121.92</v>
      </c>
      <c r="I15" s="45">
        <f>'1X-3X'!I15*2.54</f>
        <v>127</v>
      </c>
      <c r="J15" s="45">
        <f>'1X-3X'!J15*2.54</f>
        <v>133.35</v>
      </c>
      <c r="K15" s="45">
        <f>'1X-3X'!K15*2.54</f>
        <v>139.7</v>
      </c>
      <c r="L15" s="73"/>
      <c r="M15" s="74"/>
      <c r="N15" s="74"/>
      <c r="O15" s="75"/>
      <c r="P15" s="74"/>
      <c r="Q15" s="74"/>
      <c r="R15" s="74"/>
      <c r="S15" s="75"/>
      <c r="T15" s="74"/>
      <c r="U15" s="74"/>
      <c r="V15" s="79"/>
      <c r="W15" s="77"/>
    </row>
    <row r="16" s="1" customFormat="1" ht="25" customHeight="1" spans="1:23">
      <c r="A16" s="39">
        <v>8</v>
      </c>
      <c r="B16" s="40" t="str">
        <f>'[2]SPEC SHEET CURVE'!A17</f>
        <v>TOP TIER LENGTH FROM WAIST SEAM, CF/CB</v>
      </c>
      <c r="C16" s="41"/>
      <c r="D16" s="41"/>
      <c r="E16" s="42"/>
      <c r="F16" s="46" t="s">
        <v>33</v>
      </c>
      <c r="G16" s="44">
        <f>'[2]SPEC SHEET CURVE'!F17</f>
        <v>0.5</v>
      </c>
      <c r="H16" s="45">
        <f>'1X-3X'!H16*2.54</f>
        <v>20.0025</v>
      </c>
      <c r="I16" s="45">
        <f>'1X-3X'!I16*2.54</f>
        <v>20.32</v>
      </c>
      <c r="J16" s="45">
        <f>'1X-3X'!J16*2.54</f>
        <v>20.6375</v>
      </c>
      <c r="K16" s="45">
        <f>'1X-3X'!K16*2.54</f>
        <v>20.955</v>
      </c>
      <c r="L16" s="73"/>
      <c r="M16" s="74"/>
      <c r="N16" s="74"/>
      <c r="O16" s="75"/>
      <c r="P16" s="74"/>
      <c r="Q16" s="74"/>
      <c r="R16" s="74"/>
      <c r="S16" s="75"/>
      <c r="T16" s="74"/>
      <c r="U16" s="74"/>
      <c r="V16" s="79"/>
      <c r="W16" s="77"/>
    </row>
    <row r="17" s="1" customFormat="1" ht="25" customHeight="1" spans="1:23">
      <c r="A17" s="39">
        <v>9</v>
      </c>
      <c r="B17" s="40" t="str">
        <f>'[2]SPEC SHEET CURVE'!A18</f>
        <v>2ND  TIER LENGTH FROM WAIST SEAM, CF/CB</v>
      </c>
      <c r="C17" s="41"/>
      <c r="D17" s="41"/>
      <c r="E17" s="42"/>
      <c r="F17" s="46" t="s">
        <v>34</v>
      </c>
      <c r="G17" s="44">
        <f>'[2]SPEC SHEET CURVE'!F18</f>
        <v>0.5</v>
      </c>
      <c r="H17" s="45">
        <f>'1X-3X'!H17*2.54</f>
        <v>45.4025</v>
      </c>
      <c r="I17" s="45">
        <f>'1X-3X'!I17*2.54</f>
        <v>45.72</v>
      </c>
      <c r="J17" s="45">
        <f>'1X-3X'!J17*2.54</f>
        <v>46.0375</v>
      </c>
      <c r="K17" s="45">
        <f>'1X-3X'!K17*2.54</f>
        <v>46.355</v>
      </c>
      <c r="L17" s="73"/>
      <c r="M17" s="74"/>
      <c r="N17" s="74"/>
      <c r="O17" s="75"/>
      <c r="P17" s="74"/>
      <c r="Q17" s="74"/>
      <c r="R17" s="74"/>
      <c r="S17" s="75"/>
      <c r="T17" s="74"/>
      <c r="U17" s="74"/>
      <c r="V17" s="79"/>
      <c r="W17" s="77"/>
    </row>
    <row r="18" s="1" customFormat="1" ht="25" customHeight="1" spans="1:23">
      <c r="A18" s="39">
        <f t="shared" ref="A18:A22" si="1">A17+1</f>
        <v>10</v>
      </c>
      <c r="B18" s="40" t="str">
        <f>'[2]SPEC SHEET CURVE'!A19</f>
        <v>3RD TIER LENGTH FROM WAIST SEAM, CF/CB</v>
      </c>
      <c r="C18" s="41"/>
      <c r="D18" s="41"/>
      <c r="E18" s="42"/>
      <c r="F18" s="46" t="s">
        <v>35</v>
      </c>
      <c r="G18" s="44">
        <f>'[2]SPEC SHEET CURVE'!F19</f>
        <v>0.25</v>
      </c>
      <c r="H18" s="45">
        <f>'1X-3X'!H18*2.54</f>
        <v>73.3425</v>
      </c>
      <c r="I18" s="45">
        <f>'1X-3X'!I18*2.54</f>
        <v>73.66</v>
      </c>
      <c r="J18" s="45">
        <f>'1X-3X'!J18*2.54</f>
        <v>73.9775</v>
      </c>
      <c r="K18" s="45">
        <f>'1X-3X'!K18*2.54</f>
        <v>74.295</v>
      </c>
      <c r="L18" s="73"/>
      <c r="M18" s="74"/>
      <c r="N18" s="74"/>
      <c r="O18" s="75"/>
      <c r="P18" s="74"/>
      <c r="Q18" s="74"/>
      <c r="R18" s="74"/>
      <c r="S18" s="75"/>
      <c r="T18" s="74"/>
      <c r="U18" s="74"/>
      <c r="V18" s="79"/>
      <c r="W18" s="77"/>
    </row>
    <row r="19" s="1" customFormat="1" ht="25" customHeight="1" spans="1:23">
      <c r="A19" s="39">
        <f t="shared" si="1"/>
        <v>11</v>
      </c>
      <c r="B19" s="40" t="str">
        <f>'[2]SPEC SHEET CURVE'!A20</f>
        <v>TOP TIER HEM CIRC</v>
      </c>
      <c r="C19" s="41"/>
      <c r="D19" s="41"/>
      <c r="E19" s="42"/>
      <c r="F19" s="46" t="s">
        <v>36</v>
      </c>
      <c r="G19" s="44">
        <f>'[2]SPEC SHEET CURVE'!F20</f>
        <v>0.25</v>
      </c>
      <c r="H19" s="45">
        <f>'1X-3X'!H19*2.54</f>
        <v>193.675</v>
      </c>
      <c r="I19" s="45">
        <f>'1X-3X'!I19*2.54</f>
        <v>203.2</v>
      </c>
      <c r="J19" s="45">
        <f>'1X-3X'!J19*2.54</f>
        <v>212.725</v>
      </c>
      <c r="K19" s="45">
        <f>'1X-3X'!K19*2.54</f>
        <v>222.25</v>
      </c>
      <c r="L19" s="73"/>
      <c r="M19" s="74"/>
      <c r="N19" s="74"/>
      <c r="O19" s="75"/>
      <c r="P19" s="74"/>
      <c r="Q19" s="74"/>
      <c r="R19" s="74"/>
      <c r="S19" s="75"/>
      <c r="T19" s="74"/>
      <c r="U19" s="74"/>
      <c r="V19" s="79"/>
      <c r="W19" s="77"/>
    </row>
    <row r="20" s="1" customFormat="1" ht="25" customHeight="1" spans="1:23">
      <c r="A20" s="39">
        <f t="shared" si="1"/>
        <v>12</v>
      </c>
      <c r="B20" s="40" t="str">
        <f>'[2]SPEC SHEET CURVE'!A21</f>
        <v>2ND TIER HEM CIRC</v>
      </c>
      <c r="C20" s="41"/>
      <c r="D20" s="41"/>
      <c r="E20" s="42"/>
      <c r="F20" s="46" t="s">
        <v>37</v>
      </c>
      <c r="G20" s="44">
        <f>'[2]SPEC SHEET CURVE'!F21</f>
        <v>0.25</v>
      </c>
      <c r="H20" s="45">
        <f>'1X-3X'!H20*2.54</f>
        <v>221.615</v>
      </c>
      <c r="I20" s="45">
        <f>'1X-3X'!I20*2.54</f>
        <v>231.14</v>
      </c>
      <c r="J20" s="45">
        <f>'1X-3X'!J20*2.54</f>
        <v>240.665</v>
      </c>
      <c r="K20" s="45">
        <f>'1X-3X'!K20*2.54</f>
        <v>250.19</v>
      </c>
      <c r="L20" s="73"/>
      <c r="M20" s="74"/>
      <c r="N20" s="74"/>
      <c r="O20" s="75"/>
      <c r="P20" s="74"/>
      <c r="Q20" s="74"/>
      <c r="R20" s="74"/>
      <c r="S20" s="75"/>
      <c r="T20" s="74"/>
      <c r="U20" s="74"/>
      <c r="V20" s="79"/>
      <c r="W20" s="77"/>
    </row>
    <row r="21" s="1" customFormat="1" ht="25" customHeight="1" spans="1:23">
      <c r="A21" s="39">
        <f t="shared" si="1"/>
        <v>13</v>
      </c>
      <c r="B21" s="40" t="str">
        <f>'[2]SPEC SHEET CURVE'!A22</f>
        <v>3RD TIER CIRC</v>
      </c>
      <c r="C21" s="41"/>
      <c r="D21" s="41"/>
      <c r="E21" s="42"/>
      <c r="F21" s="46" t="s">
        <v>38</v>
      </c>
      <c r="G21" s="44">
        <f>'[2]SPEC SHEET CURVE'!F22</f>
        <v>0.25</v>
      </c>
      <c r="H21" s="45">
        <f>'1X-3X'!H21*2.54</f>
        <v>239.395</v>
      </c>
      <c r="I21" s="45">
        <f>'1X-3X'!I21*2.54</f>
        <v>248.92</v>
      </c>
      <c r="J21" s="45">
        <f>'1X-3X'!J21*2.54</f>
        <v>258.445</v>
      </c>
      <c r="K21" s="45">
        <f>'1X-3X'!K21*2.54</f>
        <v>267.97</v>
      </c>
      <c r="L21" s="73"/>
      <c r="M21" s="74"/>
      <c r="N21" s="74"/>
      <c r="O21" s="75"/>
      <c r="P21" s="74"/>
      <c r="Q21" s="74"/>
      <c r="R21" s="74"/>
      <c r="S21" s="75"/>
      <c r="T21" s="74"/>
      <c r="U21" s="74"/>
      <c r="V21" s="79"/>
      <c r="W21" s="77"/>
    </row>
    <row r="22" s="1" customFormat="1" ht="25" customHeight="1" spans="1:23">
      <c r="A22" s="39">
        <f t="shared" si="1"/>
        <v>14</v>
      </c>
      <c r="B22" s="40" t="str">
        <f>'[2]SPEC SHEET CURVE'!A23</f>
        <v>BOTTOM TIER CIRC - (SELF) - ALONG THE CURVE</v>
      </c>
      <c r="C22" s="41"/>
      <c r="D22" s="41"/>
      <c r="E22" s="42"/>
      <c r="F22" s="43" t="s">
        <v>39</v>
      </c>
      <c r="G22" s="44">
        <f>'[2]SPEC SHEET CURVE'!F23</f>
        <v>0.25</v>
      </c>
      <c r="H22" s="45">
        <f>'1X-3X'!H22*2.54</f>
        <v>267.335</v>
      </c>
      <c r="I22" s="45">
        <f>'1X-3X'!I22*2.54</f>
        <v>276.86</v>
      </c>
      <c r="J22" s="45">
        <f>'1X-3X'!J22*2.54</f>
        <v>286.385</v>
      </c>
      <c r="K22" s="45">
        <f>'1X-3X'!K22*2.54</f>
        <v>295.91</v>
      </c>
      <c r="L22" s="73"/>
      <c r="M22" s="74"/>
      <c r="N22" s="74"/>
      <c r="O22" s="75"/>
      <c r="P22" s="74"/>
      <c r="Q22" s="74"/>
      <c r="R22" s="74"/>
      <c r="S22" s="75"/>
      <c r="T22" s="74"/>
      <c r="U22" s="74"/>
      <c r="V22" s="79"/>
      <c r="W22" s="77"/>
    </row>
    <row r="23" s="1" customFormat="1" ht="25" customHeight="1" spans="1:23">
      <c r="A23" s="39">
        <v>15</v>
      </c>
      <c r="B23" s="40" t="str">
        <f>'[2]SPEC SHEET CURVE'!A24</f>
        <v>SWEEP WIDTH - (LINING) - ALONG THE CURVE</v>
      </c>
      <c r="C23" s="41"/>
      <c r="D23" s="41"/>
      <c r="E23" s="42"/>
      <c r="F23" s="43" t="s">
        <v>40</v>
      </c>
      <c r="G23" s="44">
        <f>'[2]SPEC SHEET CURVE'!F24</f>
        <v>0.25</v>
      </c>
      <c r="H23" s="45">
        <f>'1X-3X'!H23*2.54</f>
        <v>177.8</v>
      </c>
      <c r="I23" s="45">
        <f>'1X-3X'!I23*2.54</f>
        <v>182.88</v>
      </c>
      <c r="J23" s="45">
        <f>'1X-3X'!J23*2.54</f>
        <v>189.23</v>
      </c>
      <c r="K23" s="45">
        <f>'1X-3X'!K23*2.54</f>
        <v>195.58</v>
      </c>
      <c r="L23" s="73"/>
      <c r="M23" s="74"/>
      <c r="N23" s="74"/>
      <c r="O23" s="75"/>
      <c r="P23" s="74"/>
      <c r="Q23" s="74"/>
      <c r="R23" s="74"/>
      <c r="S23" s="75"/>
      <c r="T23" s="74"/>
      <c r="U23" s="74"/>
      <c r="V23" s="79"/>
      <c r="W23" s="77"/>
    </row>
    <row r="24" s="1" customFormat="1" ht="25" customHeight="1" spans="1:23">
      <c r="A24" s="39">
        <f t="shared" ref="A24:A29" si="2">A23+1</f>
        <v>16</v>
      </c>
      <c r="B24" s="40" t="str">
        <f>'[2]SPEC SHEET CURVE'!A25</f>
        <v>STRAP ADJUSTABLE RANGE LENGTH</v>
      </c>
      <c r="C24" s="41"/>
      <c r="D24" s="41"/>
      <c r="E24" s="42"/>
      <c r="F24" s="43" t="s">
        <v>41</v>
      </c>
      <c r="G24" s="44">
        <f>'[2]SPEC SHEET CURVE'!F25</f>
        <v>0.25</v>
      </c>
      <c r="H24" s="45">
        <f>'1X-3X'!H24*2.54</f>
        <v>6.35</v>
      </c>
      <c r="I24" s="45">
        <f>'1X-3X'!I24*2.54</f>
        <v>6.35</v>
      </c>
      <c r="J24" s="45">
        <f>'1X-3X'!J24*2.54</f>
        <v>6.35</v>
      </c>
      <c r="K24" s="45">
        <f>'1X-3X'!K24*2.54</f>
        <v>6.35</v>
      </c>
      <c r="L24" s="73"/>
      <c r="M24" s="74"/>
      <c r="N24" s="74"/>
      <c r="O24" s="75"/>
      <c r="P24" s="74"/>
      <c r="Q24" s="74"/>
      <c r="R24" s="74"/>
      <c r="S24" s="75"/>
      <c r="T24" s="74"/>
      <c r="U24" s="74"/>
      <c r="V24" s="79"/>
      <c r="W24" s="77"/>
    </row>
    <row r="25" s="1" customFormat="1" ht="25" customHeight="1" spans="1:23">
      <c r="A25" s="39">
        <f t="shared" si="2"/>
        <v>17</v>
      </c>
      <c r="B25" s="40" t="str">
        <f>'[2]SPEC SHEET CURVE'!A26</f>
        <v>STRAP LENGTH, FRT JOIN TO BK JOIN</v>
      </c>
      <c r="C25" s="41"/>
      <c r="D25" s="41"/>
      <c r="E25" s="42"/>
      <c r="F25" s="43" t="s">
        <v>42</v>
      </c>
      <c r="G25" s="44">
        <f>'[2]SPEC SHEET CURVE'!F26</f>
        <v>0.25</v>
      </c>
      <c r="H25" s="45">
        <f>'1X-3X'!H25*2.54</f>
        <v>41.275</v>
      </c>
      <c r="I25" s="45">
        <f>'1X-3X'!I25*2.54</f>
        <v>41.91</v>
      </c>
      <c r="J25" s="45">
        <f>'1X-3X'!J25*2.54</f>
        <v>42.545</v>
      </c>
      <c r="K25" s="45">
        <f>'1X-3X'!K25*2.54</f>
        <v>43.18</v>
      </c>
      <c r="L25" s="73"/>
      <c r="M25" s="74"/>
      <c r="N25" s="74"/>
      <c r="O25" s="75"/>
      <c r="P25" s="74"/>
      <c r="Q25" s="74"/>
      <c r="R25" s="74"/>
      <c r="S25" s="75"/>
      <c r="T25" s="74"/>
      <c r="U25" s="74"/>
      <c r="V25" s="79"/>
      <c r="W25" s="77"/>
    </row>
    <row r="26" s="1" customFormat="1" ht="25" customHeight="1" spans="1:23">
      <c r="A26" s="39">
        <f t="shared" si="2"/>
        <v>18</v>
      </c>
      <c r="B26" s="40" t="str">
        <f>'[2]SPEC SHEET CURVE'!A27</f>
        <v>ZIPPER LENGTH (WEARER'S LEFT SIDE SEAM)</v>
      </c>
      <c r="C26" s="41"/>
      <c r="D26" s="41"/>
      <c r="E26" s="42"/>
      <c r="F26" s="43" t="s">
        <v>43</v>
      </c>
      <c r="G26" s="44">
        <f>'[2]SPEC SHEET CURVE'!F27</f>
        <v>0.25</v>
      </c>
      <c r="H26" s="45">
        <f>'1X-3X'!H26*2.54</f>
        <v>27.94</v>
      </c>
      <c r="I26" s="45">
        <f>'1X-3X'!I26*2.54</f>
        <v>27.94</v>
      </c>
      <c r="J26" s="45">
        <f>'1X-3X'!J26*2.54</f>
        <v>28.575</v>
      </c>
      <c r="K26" s="45">
        <f>'1X-3X'!K26*2.54</f>
        <v>28.575</v>
      </c>
      <c r="L26" s="73"/>
      <c r="M26" s="74"/>
      <c r="N26" s="74"/>
      <c r="O26" s="75"/>
      <c r="P26" s="74"/>
      <c r="Q26" s="74"/>
      <c r="R26" s="74"/>
      <c r="S26" s="75"/>
      <c r="T26" s="74"/>
      <c r="U26" s="74"/>
      <c r="V26" s="79"/>
      <c r="W26" s="77"/>
    </row>
    <row r="27" s="1" customFormat="1" ht="25" customHeight="1" spans="1:23">
      <c r="A27" s="39">
        <f t="shared" si="2"/>
        <v>19</v>
      </c>
      <c r="B27" s="40" t="str">
        <f>'[2]SPEC SHEET CURVE'!A28</f>
        <v>BUST CUP WIDTH ALONG TOP EDGE</v>
      </c>
      <c r="C27" s="41"/>
      <c r="D27" s="41"/>
      <c r="E27" s="42"/>
      <c r="F27" s="43" t="s">
        <v>44</v>
      </c>
      <c r="G27" s="44">
        <f>'[2]SPEC SHEET CURVE'!F28</f>
        <v>0.25</v>
      </c>
      <c r="H27" s="45">
        <f>'1X-3X'!H27*2.54</f>
        <v>19.3675</v>
      </c>
      <c r="I27" s="45">
        <f>'1X-3X'!I27*2.54</f>
        <v>20.32</v>
      </c>
      <c r="J27" s="45">
        <f>'1X-3X'!J27*2.54</f>
        <v>21.2725</v>
      </c>
      <c r="K27" s="45">
        <f>'1X-3X'!K27*2.54</f>
        <v>22.225</v>
      </c>
      <c r="L27" s="73"/>
      <c r="M27" s="74"/>
      <c r="N27" s="74"/>
      <c r="O27" s="75"/>
      <c r="P27" s="74"/>
      <c r="Q27" s="74"/>
      <c r="R27" s="74"/>
      <c r="S27" s="75"/>
      <c r="T27" s="74"/>
      <c r="U27" s="74"/>
      <c r="V27" s="79"/>
      <c r="W27" s="77"/>
    </row>
    <row r="28" s="1" customFormat="1" ht="25" customHeight="1" spans="1:23">
      <c r="A28" s="39">
        <f t="shared" si="2"/>
        <v>20</v>
      </c>
      <c r="B28" s="40" t="str">
        <f>'[2]SPEC SHEET CURVE'!A29</f>
        <v>BUST CUP HEIGHT AT PRINCESS SEAM</v>
      </c>
      <c r="C28" s="41"/>
      <c r="D28" s="41"/>
      <c r="E28" s="42"/>
      <c r="F28" s="43" t="s">
        <v>45</v>
      </c>
      <c r="G28" s="44">
        <f>'[2]SPEC SHEET CURVE'!F29</f>
        <v>0.25</v>
      </c>
      <c r="H28" s="45">
        <f>'1X-3X'!H28*2.54</f>
        <v>20.6375</v>
      </c>
      <c r="I28" s="45">
        <f>'1X-3X'!I28*2.54</f>
        <v>20.955</v>
      </c>
      <c r="J28" s="45">
        <f>'1X-3X'!J28*2.54</f>
        <v>21.2725</v>
      </c>
      <c r="K28" s="45">
        <f>'1X-3X'!K28*2.54</f>
        <v>21.59</v>
      </c>
      <c r="L28" s="73"/>
      <c r="M28" s="74"/>
      <c r="N28" s="74"/>
      <c r="O28" s="75"/>
      <c r="P28" s="74"/>
      <c r="Q28" s="74"/>
      <c r="R28" s="74"/>
      <c r="S28" s="75"/>
      <c r="T28" s="74"/>
      <c r="U28" s="74"/>
      <c r="V28" s="79"/>
      <c r="W28" s="77"/>
    </row>
    <row r="29" s="1" customFormat="1" ht="25" customHeight="1" spans="1:23">
      <c r="A29" s="39">
        <f t="shared" si="2"/>
        <v>21</v>
      </c>
      <c r="B29" s="40" t="str">
        <f>'[2]SPEC SHEET CURVE'!A30</f>
        <v>BUST CUP TOP PANEL HEIGHT AT CF</v>
      </c>
      <c r="C29" s="47"/>
      <c r="D29" s="47"/>
      <c r="E29" s="48"/>
      <c r="F29" s="43" t="s">
        <v>46</v>
      </c>
      <c r="G29" s="44">
        <f>'[2]SPEC SHEET CURVE'!F30</f>
        <v>0.25</v>
      </c>
      <c r="H29" s="45">
        <f>'1X-3X'!H29*2.54</f>
        <v>3.65125</v>
      </c>
      <c r="I29" s="45">
        <f>'1X-3X'!I29*2.54</f>
        <v>3.81</v>
      </c>
      <c r="J29" s="45">
        <f>'1X-3X'!J29*2.54</f>
        <v>3.96875</v>
      </c>
      <c r="K29" s="45">
        <f>'1X-3X'!K29*2.54</f>
        <v>4.1275</v>
      </c>
      <c r="L29" s="73"/>
      <c r="M29" s="74"/>
      <c r="N29" s="74"/>
      <c r="O29" s="75"/>
      <c r="P29" s="74"/>
      <c r="Q29" s="74"/>
      <c r="R29" s="74"/>
      <c r="S29" s="75"/>
      <c r="T29" s="74"/>
      <c r="U29" s="74"/>
      <c r="V29" s="79"/>
      <c r="W29" s="77"/>
    </row>
    <row r="30" s="1" customFormat="1" ht="25" customHeight="1" spans="1:23">
      <c r="A30" s="39">
        <v>22</v>
      </c>
      <c r="B30" s="40" t="str">
        <f>'[2]SPEC SHEET CURVE'!A31</f>
        <v>BUST CUP TOP PANEL HEIGHT AT SD FRT</v>
      </c>
      <c r="C30" s="49"/>
      <c r="D30" s="49"/>
      <c r="E30" s="50"/>
      <c r="F30" s="43" t="s">
        <v>47</v>
      </c>
      <c r="G30" s="44">
        <f>'[2]SPEC SHEET CURVE'!F31</f>
        <v>0.25</v>
      </c>
      <c r="H30" s="45">
        <f>'1X-3X'!H30*2.54</f>
        <v>3.65125</v>
      </c>
      <c r="I30" s="45">
        <f>'1X-3X'!I30*2.54</f>
        <v>3.81</v>
      </c>
      <c r="J30" s="45">
        <f>'1X-3X'!J30*2.54</f>
        <v>3.96875</v>
      </c>
      <c r="K30" s="45">
        <f>'1X-3X'!K30*2.54</f>
        <v>4.1275</v>
      </c>
      <c r="L30" s="76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s="1" customFormat="1" ht="25" customHeight="1" spans="1:23">
      <c r="A31" s="39">
        <f t="shared" ref="A31:A35" si="3">A30+1</f>
        <v>23</v>
      </c>
      <c r="B31" s="40" t="str">
        <f>'[2]SPEC SHEET CURVE'!A32</f>
        <v>BUST CUP UNDERBUST SEAM- ALONG CURVE</v>
      </c>
      <c r="C31" s="49"/>
      <c r="D31" s="49"/>
      <c r="E31" s="50"/>
      <c r="F31" s="43" t="s">
        <v>48</v>
      </c>
      <c r="G31" s="44">
        <f>'[2]SPEC SHEET CURVE'!F32</f>
        <v>0.25</v>
      </c>
      <c r="H31" s="45">
        <f>'1X-3X'!H31*2.54</f>
        <v>37.1475</v>
      </c>
      <c r="I31" s="45">
        <f>'1X-3X'!I31*2.54</f>
        <v>38.735</v>
      </c>
      <c r="J31" s="45">
        <f>'1X-3X'!J31*2.54</f>
        <v>40.3225</v>
      </c>
      <c r="K31" s="45">
        <f>'1X-3X'!K31*2.54</f>
        <v>41.91</v>
      </c>
      <c r="L31" s="76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s="1" customFormat="1" ht="25" customHeight="1" spans="1:23">
      <c r="A32" s="39">
        <f t="shared" si="3"/>
        <v>24</v>
      </c>
      <c r="B32" s="40" t="str">
        <f>'[2]SPEC SHEET CURVE'!A33</f>
        <v>BUST CUP CF PANEL WIDTH ALONG TOP EDGE</v>
      </c>
      <c r="C32" s="49"/>
      <c r="D32" s="49"/>
      <c r="E32" s="50"/>
      <c r="F32" s="43" t="s">
        <v>49</v>
      </c>
      <c r="G32" s="44">
        <f>'[2]SPEC SHEET CURVE'!F33</f>
        <v>0.25</v>
      </c>
      <c r="H32" s="45">
        <f>'1X-3X'!H32*2.54</f>
        <v>12.7</v>
      </c>
      <c r="I32" s="45">
        <f>'1X-3X'!I32*2.54</f>
        <v>13.335</v>
      </c>
      <c r="J32" s="45">
        <f>'1X-3X'!J32*2.54</f>
        <v>13.97</v>
      </c>
      <c r="K32" s="45">
        <f>'1X-3X'!K32*2.54</f>
        <v>14.605</v>
      </c>
      <c r="L32" s="76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s="1" customFormat="1" ht="25" customHeight="1" spans="1:23">
      <c r="A33" s="39">
        <f t="shared" si="3"/>
        <v>25</v>
      </c>
      <c r="B33" s="40" t="str">
        <f>'[2]SPEC SHEET CURVE'!A34</f>
        <v>BUST CUP SD FRT PANEL WIDTH ALONG TOP EDGE</v>
      </c>
      <c r="C33" s="49"/>
      <c r="D33" s="49"/>
      <c r="E33" s="50"/>
      <c r="F33" s="43" t="s">
        <v>50</v>
      </c>
      <c r="G33" s="44">
        <f>'[2]SPEC SHEET CURVE'!F34</f>
        <v>0.25</v>
      </c>
      <c r="H33" s="45">
        <f>'1X-3X'!H33*2.54</f>
        <v>11.43</v>
      </c>
      <c r="I33" s="45">
        <f>'1X-3X'!I33*2.54</f>
        <v>12.065</v>
      </c>
      <c r="J33" s="45">
        <f>'1X-3X'!J33*2.54</f>
        <v>12.7</v>
      </c>
      <c r="K33" s="45">
        <f>'1X-3X'!K33*2.54</f>
        <v>13.335</v>
      </c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34" s="1" customFormat="1" ht="25" customHeight="1" spans="1:23">
      <c r="A34" s="39">
        <f t="shared" si="3"/>
        <v>26</v>
      </c>
      <c r="B34" s="40" t="str">
        <f>'[2]SPEC SHEET CURVE'!A35</f>
        <v>BUST CUP HEIGHT FROM UNDERBUST TO TOP PANEL JOIN SEAM</v>
      </c>
      <c r="C34" s="49"/>
      <c r="D34" s="49"/>
      <c r="E34" s="50"/>
      <c r="F34" s="43" t="s">
        <v>51</v>
      </c>
      <c r="G34" s="44">
        <f>'[2]SPEC SHEET CURVE'!F35</f>
        <v>0.25</v>
      </c>
      <c r="H34" s="45">
        <f>'1X-3X'!H34*2.54</f>
        <v>14.2875</v>
      </c>
      <c r="I34" s="45">
        <f>'1X-3X'!I34*2.54</f>
        <v>14.605</v>
      </c>
      <c r="J34" s="45">
        <f>'1X-3X'!J34*2.54</f>
        <v>14.9225</v>
      </c>
      <c r="K34" s="45">
        <f>'1X-3X'!K34*2.54</f>
        <v>15.24</v>
      </c>
      <c r="L34" s="76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s="1" customFormat="1" ht="25" customHeight="1" spans="1:23">
      <c r="A35" s="39">
        <f t="shared" si="3"/>
        <v>27</v>
      </c>
      <c r="B35" s="40" t="str">
        <f>'[2]SPEC SHEET CURVE'!A36</f>
        <v>CF GORE WIDTH ALONG TOP EDGE</v>
      </c>
      <c r="C35" s="49"/>
      <c r="D35" s="49"/>
      <c r="E35" s="50"/>
      <c r="F35" s="43" t="s">
        <v>52</v>
      </c>
      <c r="G35" s="44">
        <f>'[2]SPEC SHEET CURVE'!F36</f>
        <v>0.25</v>
      </c>
      <c r="H35" s="45">
        <f>'1X-3X'!H35*2.54</f>
        <v>2.54</v>
      </c>
      <c r="I35" s="45">
        <f>'1X-3X'!I35*2.54</f>
        <v>2.54</v>
      </c>
      <c r="J35" s="45">
        <f>'1X-3X'!J35*2.54</f>
        <v>2.54</v>
      </c>
      <c r="K35" s="45">
        <f>'1X-3X'!K35*2.54</f>
        <v>2.54</v>
      </c>
      <c r="L35" s="76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</sheetData>
  <mergeCells count="27">
    <mergeCell ref="A1:D1"/>
    <mergeCell ref="H1:I1"/>
    <mergeCell ref="J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G7:G8"/>
    <mergeCell ref="H7:H8"/>
    <mergeCell ref="I7:I8"/>
    <mergeCell ref="J7:J8"/>
    <mergeCell ref="K7:K8"/>
    <mergeCell ref="L1:L6"/>
    <mergeCell ref="L7:L8"/>
    <mergeCell ref="H2:I4"/>
    <mergeCell ref="J2:K4"/>
    <mergeCell ref="B7:E8"/>
  </mergeCells>
  <conditionalFormatting sqref="J9:K35">
    <cfRule type="notContainsBlanks" dxfId="0" priority="8">
      <formula>LEN(TRIM(J9))&gt;0</formula>
    </cfRule>
  </conditionalFormatting>
  <conditionalFormatting sqref="L9:L29 T9:T29 P9:P29">
    <cfRule type="notContainsBlanks" dxfId="0" priority="9">
      <formula>LEN(TRIM(L9))&gt;0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K4">
      <formula1>"MAINLINE,LONG LEAD"</formula1>
    </dataValidation>
  </dataValidations>
  <pageMargins left="0.751388888888889" right="0.751388888888889" top="0.2125" bottom="0.2125" header="0.5" footer="0.5"/>
  <pageSetup paperSize="9" scale="6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2025-07-12T01:01:49Z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4B99875BB179456B818B8BFE9DA6F874_12</vt:lpwstr>
  </property>
</Properties>
</file>