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1"/>
  </bookViews>
  <sheets>
    <sheet name="XS-XXL" sheetId="1" r:id="rId1"/>
    <sheet name="XS-XXL (cm)" sheetId="4" r:id="rId2"/>
  </sheets>
  <externalReferences>
    <externalReference r:id="rId3"/>
  </externalReferences>
  <definedNames>
    <definedName name="_xlnm.Print_Area" localSheetId="0">'XS-XXL'!$A$1:$N$30</definedName>
    <definedName name="_xlnm.Print_Area" localSheetId="1">'XS-XXL (cm)'!$A$1:$N$30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<sst xmlns="http://schemas.openxmlformats.org/spreadsheetml/2006/main" count="94" uniqueCount="52">
  <si>
    <t>GRADED SPEC PAGE</t>
  </si>
  <si>
    <t>STYLE #:</t>
  </si>
  <si>
    <t>BRAND:</t>
  </si>
  <si>
    <t>STYLE NAME:</t>
  </si>
  <si>
    <t>LEAD DESIGNER:</t>
  </si>
  <si>
    <t>CALENDAR:</t>
  </si>
  <si>
    <t>STYLE NUMBER:</t>
  </si>
  <si>
    <t>TP COMPLETED BY:</t>
  </si>
  <si>
    <t>SEASON:</t>
  </si>
  <si>
    <t>TECH DESIGNER/PM:</t>
  </si>
  <si>
    <t>DELIVERY:</t>
  </si>
  <si>
    <t>VENDOR:</t>
  </si>
  <si>
    <t>REF PATTERN SENT:</t>
  </si>
  <si>
    <t>SIZE RANGE:</t>
  </si>
  <si>
    <t>COLORWAY: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</si>
  <si>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</si>
  <si>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</si>
  <si>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</si>
  <si>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</si>
  <si>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</si>
  <si>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</si>
  <si>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</si>
  <si>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</si>
  <si>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</si>
  <si>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</si>
  <si>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上身长</t>
  </si>
  <si>
    <t>前中裙长</t>
  </si>
  <si>
    <t>后中裙长</t>
  </si>
  <si>
    <r>
      <t>胸围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腋下</t>
    </r>
    <r>
      <rPr>
        <sz val="16"/>
        <color theme="1"/>
        <rFont val="Arial"/>
        <charset val="134"/>
      </rPr>
      <t>1‘’</t>
    </r>
  </si>
  <si>
    <r>
      <t>腰围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腋下</t>
    </r>
    <r>
      <rPr>
        <sz val="16"/>
        <color theme="1"/>
        <rFont val="Arial"/>
        <charset val="134"/>
      </rPr>
      <t>6‘’</t>
    </r>
  </si>
  <si>
    <t>下腰围直量</t>
  </si>
  <si>
    <t>面布摆围弧量</t>
  </si>
  <si>
    <t>拉链长</t>
  </si>
  <si>
    <t>肩带在肩缝处宽</t>
  </si>
  <si>
    <t>后肩带间距直量（公主缝到公主缝）</t>
  </si>
  <si>
    <t>袖笼围</t>
  </si>
  <si>
    <t>前袖笼长</t>
  </si>
  <si>
    <t>后袖笼长</t>
  </si>
  <si>
    <r>
      <t>前领宽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缝到缝</t>
    </r>
  </si>
  <si>
    <t>司马克上口松量</t>
  </si>
  <si>
    <t>司马克上口拉量</t>
  </si>
  <si>
    <t>司马克下口松量</t>
  </si>
  <si>
    <t>司马克下口拉量</t>
  </si>
  <si>
    <r>
      <t>前肩带内长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前肩带连接点到肩缝</t>
    </r>
  </si>
  <si>
    <r>
      <t>前肩带内长</t>
    </r>
    <r>
      <rPr>
        <sz val="16"/>
        <color theme="1"/>
        <rFont val="Arial"/>
        <charset val="134"/>
      </rPr>
      <t>-</t>
    </r>
    <r>
      <rPr>
        <sz val="16"/>
        <color theme="1"/>
        <rFont val="宋体"/>
        <charset val="134"/>
      </rPr>
      <t>肩缝到后肩带连接点</t>
    </r>
  </si>
  <si>
    <t>下裙里布长</t>
  </si>
  <si>
    <t>下裙里布摆围</t>
  </si>
  <si>
    <t>胸围-腋下1‘’</t>
  </si>
  <si>
    <t>腰围-腋下6‘’</t>
  </si>
  <si>
    <t>前领宽-缝到缝</t>
  </si>
  <si>
    <t>前肩带内长-前肩带连接点到肩缝</t>
  </si>
  <si>
    <t>前肩带内长-肩缝到后肩带连接点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</si>
</sst>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?/??"/>
    <numFmt numFmtId="178" formatCode="0.00_ "/>
    <numFmt numFmtId="179" formatCode="#\ ?/?"/>
  </numFmts>
  <fonts count="57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</font>
    <font>
      <sz val="10"/>
      <color rgb="FFFF0000"/>
      <name val="宋体"/>
      <charset val="134"/>
      <scheme val="minor"/>
    </font>
    <font>
      <sz val="14"/>
      <color theme="1"/>
      <name val="Calibri"/>
      <charset val="134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sz val="10"/>
      <color theme="1"/>
      <name val="Calibri"/>
      <charset val="134"/>
    </font>
    <font>
      <b/>
      <sz val="10"/>
      <color rgb="FF000000"/>
      <name val="宋体"/>
      <charset val="134"/>
      <scheme val="minor"/>
    </font>
    <font>
      <b/>
      <sz val="12"/>
      <color theme="1"/>
      <name val="Arial"/>
      <charset val="134"/>
    </font>
    <font>
      <b/>
      <sz val="16"/>
      <color theme="1"/>
      <name val="Arial"/>
      <charset val="134"/>
    </font>
    <font>
      <b/>
      <sz val="16"/>
      <color rgb="FF000000"/>
      <name val="Arial"/>
      <charset val="134"/>
    </font>
    <font>
      <sz val="16"/>
      <name val="Arial"/>
      <charset val="134"/>
    </font>
    <font>
      <sz val="12"/>
      <color theme="1"/>
      <name val="Arial"/>
      <charset val="134"/>
    </font>
    <font>
      <sz val="16"/>
      <color rgb="FFFF0000"/>
      <name val="Arial"/>
      <charset val="134"/>
    </font>
    <font>
      <sz val="16"/>
      <color theme="1"/>
      <name val="Arial"/>
      <charset val="134"/>
    </font>
    <font>
      <sz val="16"/>
      <color theme="1"/>
      <name val="Arial"/>
      <charset val="134"/>
    </font>
    <font>
      <sz val="16"/>
      <color rgb="FF000000"/>
      <name val="Arial"/>
      <charset val="134"/>
    </font>
    <font>
      <sz val="16"/>
      <color rgb="FF000000"/>
      <name val="Arial"/>
      <charset val="134"/>
    </font>
    <font>
      <sz val="12"/>
      <color rgb="FFFF0000"/>
      <name val="Arial"/>
      <charset val="134"/>
    </font>
    <font>
      <b/>
      <sz val="16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7" borderId="4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1" applyNumberFormat="0" applyFill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43" applyNumberFormat="0" applyAlignment="0" applyProtection="0">
      <alignment vertical="center"/>
    </xf>
    <xf numFmtId="0" fontId="47" fillId="9" borderId="44" applyNumberFormat="0" applyAlignment="0" applyProtection="0">
      <alignment vertical="center"/>
    </xf>
    <xf numFmtId="0" fontId="48" fillId="9" borderId="43" applyNumberFormat="0" applyAlignment="0" applyProtection="0">
      <alignment vertical="center"/>
    </xf>
    <xf numFmtId="0" fontId="49" fillId="10" borderId="45" applyNumberFormat="0" applyAlignment="0" applyProtection="0">
      <alignment vertical="center"/>
    </xf>
    <xf numFmtId="0" fontId="50" fillId="0" borderId="46" applyNumberFormat="0" applyFill="0" applyAlignment="0" applyProtection="0">
      <alignment vertical="center"/>
    </xf>
    <xf numFmtId="0" fontId="51" fillId="0" borderId="47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0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3" fillId="0" borderId="23" xfId="0" applyFont="1" applyFill="1" applyBorder="1" applyAlignment="1">
      <alignment horizontal="center"/>
    </xf>
    <xf numFmtId="0" fontId="14" fillId="0" borderId="16" xfId="0" applyFont="1" applyFill="1" applyBorder="1" applyAlignment="1"/>
    <xf numFmtId="0" fontId="14" fillId="0" borderId="24" xfId="0" applyFont="1" applyFill="1" applyBorder="1" applyAlignment="1"/>
    <xf numFmtId="0" fontId="14" fillId="0" borderId="25" xfId="0" applyFont="1" applyFill="1" applyBorder="1" applyAlignment="1"/>
    <xf numFmtId="0" fontId="15" fillId="0" borderId="26" xfId="49" applyFont="1" applyFill="1" applyBorder="1" applyAlignment="1">
      <alignment horizontal="left" vertical="center"/>
    </xf>
    <xf numFmtId="177" fontId="16" fillId="0" borderId="12" xfId="0" applyNumberFormat="1" applyFont="1" applyFill="1" applyBorder="1" applyAlignment="1">
      <alignment horizontal="center" wrapText="1"/>
    </xf>
    <xf numFmtId="178" fontId="17" fillId="0" borderId="14" xfId="50" applyNumberFormat="1" applyFont="1" applyFill="1" applyBorder="1" applyAlignment="1">
      <alignment horizontal="center" wrapText="1"/>
    </xf>
    <xf numFmtId="0" fontId="15" fillId="0" borderId="27" xfId="49" applyFont="1" applyFill="1" applyBorder="1" applyAlignment="1">
      <alignment horizontal="left" vertical="center"/>
    </xf>
    <xf numFmtId="0" fontId="15" fillId="0" borderId="28" xfId="49" applyFont="1" applyFill="1" applyBorder="1" applyAlignment="1">
      <alignment horizontal="left" vertical="center"/>
    </xf>
    <xf numFmtId="0" fontId="15" fillId="0" borderId="29" xfId="49" applyFont="1" applyFill="1" applyBorder="1" applyAlignment="1">
      <alignment horizontal="left" vertical="center"/>
    </xf>
    <xf numFmtId="0" fontId="16" fillId="0" borderId="16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9" fillId="0" borderId="3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4" fillId="5" borderId="0" xfId="0" applyFont="1" applyFill="1" applyBorder="1" applyAlignment="1"/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9" fontId="14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179" fontId="24" fillId="0" borderId="0" xfId="5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/>
    <xf numFmtId="0" fontId="14" fillId="6" borderId="0" xfId="0" applyFont="1" applyFill="1" applyBorder="1" applyAlignment="1"/>
    <xf numFmtId="0" fontId="2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/>
    </xf>
    <xf numFmtId="0" fontId="27" fillId="3" borderId="8" xfId="0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vertical="center"/>
    </xf>
    <xf numFmtId="0" fontId="30" fillId="0" borderId="16" xfId="0" applyFont="1" applyFill="1" applyBorder="1" applyAlignment="1"/>
    <xf numFmtId="0" fontId="30" fillId="0" borderId="24" xfId="0" applyFont="1" applyFill="1" applyBorder="1" applyAlignment="1"/>
    <xf numFmtId="0" fontId="30" fillId="0" borderId="25" xfId="0" applyFont="1" applyFill="1" applyBorder="1" applyAlignment="1"/>
    <xf numFmtId="177" fontId="31" fillId="0" borderId="12" xfId="0" applyNumberFormat="1" applyFont="1" applyFill="1" applyBorder="1" applyAlignment="1">
      <alignment horizontal="center" wrapText="1"/>
    </xf>
    <xf numFmtId="177" fontId="32" fillId="0" borderId="14" xfId="50" applyNumberFormat="1" applyFont="1" applyFill="1" applyBorder="1" applyAlignment="1">
      <alignment horizontal="center" wrapText="1"/>
    </xf>
    <xf numFmtId="177" fontId="33" fillId="0" borderId="14" xfId="50" applyNumberFormat="1" applyFont="1" applyFill="1" applyBorder="1" applyAlignment="1">
      <alignment horizontal="center" wrapText="1"/>
    </xf>
    <xf numFmtId="177" fontId="34" fillId="0" borderId="39" xfId="50" applyNumberFormat="1" applyFont="1" applyFill="1" applyBorder="1" applyAlignment="1">
      <alignment horizontal="center" wrapText="1"/>
    </xf>
    <xf numFmtId="177" fontId="35" fillId="0" borderId="39" xfId="50" applyNumberFormat="1" applyFont="1" applyFill="1" applyBorder="1" applyAlignment="1">
      <alignment horizontal="center" wrapText="1"/>
    </xf>
    <xf numFmtId="0" fontId="36" fillId="0" borderId="16" xfId="0" applyFont="1" applyFill="1" applyBorder="1" applyAlignment="1"/>
    <xf numFmtId="0" fontId="37" fillId="4" borderId="8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177" fontId="33" fillId="0" borderId="14" xfId="50" applyNumberFormat="1" applyFont="1" applyFill="1" applyBorder="1" applyAlignment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 2" xfId="49"/>
    <cellStyle name="Normal 3" xfId="5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B05\Users\sales\Downloads\BG7293 LAUREN DRESS, MILLY, MATTE SATIN, REG 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Lining &amp; Facing Construction"/>
      <sheetName val="Boning Construction"/>
      <sheetName val="Boning Construction (2)"/>
      <sheetName val="Internal Boning Construction"/>
      <sheetName val="External Boning Construction"/>
      <sheetName val="Print and Artwork Placement"/>
      <sheetName val="Sewing Ref Images"/>
      <sheetName val="Construction Ref Images"/>
      <sheetName val="Reference Images"/>
      <sheetName val="Reference Images (2)"/>
      <sheetName val="Fabrics (MATTE SATIN)"/>
      <sheetName val="Trims"/>
      <sheetName val="BOM"/>
      <sheetName val="CHINA FIT 3.13.25"/>
      <sheetName val="2ND FIT 3.5.25 "/>
      <sheetName val="1ST FIT 2.11.25"/>
      <sheetName val="REF PP 4.10.25"/>
      <sheetName val="SPEC SHEET"/>
      <sheetName val="SPEC SHEET CHECKUP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1">
          <cell r="E1" t="str">
            <v>BG7293</v>
          </cell>
        </row>
        <row r="2">
          <cell r="B2" t="str">
            <v>LAUREN DRESS</v>
          </cell>
        </row>
        <row r="2">
          <cell r="D2" t="str">
            <v>SOPHIA SOLOMONSON</v>
          </cell>
        </row>
        <row r="2">
          <cell r="I2" t="str">
            <v>LAUREN MIDI DRESS</v>
          </cell>
        </row>
        <row r="3">
          <cell r="B3">
            <v>45589</v>
          </cell>
        </row>
        <row r="3">
          <cell r="D3" t="str">
            <v>SOPHIA S</v>
          </cell>
        </row>
        <row r="4">
          <cell r="B4" t="str">
            <v>FALL 25</v>
          </cell>
        </row>
        <row r="4">
          <cell r="D4" t="str">
            <v>GLADYS</v>
          </cell>
        </row>
        <row r="5">
          <cell r="B5" t="str">
            <v>XS-XXL</v>
          </cell>
        </row>
        <row r="5">
          <cell r="D5" t="str">
            <v>ANY AVAILABLE</v>
          </cell>
        </row>
        <row r="5">
          <cell r="I5" t="str">
            <v>NO</v>
          </cell>
        </row>
        <row r="6">
          <cell r="B6" t="str">
            <v>SMALL</v>
          </cell>
        </row>
        <row r="6">
          <cell r="D6" t="str">
            <v>MATTE SATIN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0">
          <cell r="A10" t="str">
            <v>CF BODICE LENGTH, FROM NK EDGE TO WAIST SEAM</v>
          </cell>
        </row>
        <row r="11">
          <cell r="A11" t="str">
            <v>CF SKIRT LENGTH (FROM CF WAIST SEAM TO HEM)</v>
          </cell>
        </row>
        <row r="11">
          <cell r="W11">
            <v>40</v>
          </cell>
        </row>
        <row r="12">
          <cell r="A12" t="str">
            <v>CB SKIRT LENGTH (FROM CB WAIST SEAM TO HEM)</v>
          </cell>
        </row>
        <row r="12">
          <cell r="W12">
            <v>40</v>
          </cell>
        </row>
        <row r="13">
          <cell r="A13" t="str">
            <v>BUST CIRCUMFERENCE (1" BELOW AH)</v>
          </cell>
        </row>
        <row r="13">
          <cell r="W13">
            <v>29</v>
          </cell>
        </row>
        <row r="14">
          <cell r="A14" t="str">
            <v>WAIST CIRCUMFERENCE (6" BELOW AH)</v>
          </cell>
        </row>
        <row r="14">
          <cell r="W14">
            <v>26</v>
          </cell>
        </row>
        <row r="15">
          <cell r="A15" t="str">
            <v>DROP WAIST SEAM CIRCUMFERENCE - STRAIGHT</v>
          </cell>
        </row>
        <row r="15">
          <cell r="W15">
            <v>26.5</v>
          </cell>
        </row>
        <row r="16">
          <cell r="A16" t="str">
            <v>SWEEP CIRCUMFERENCE (SELF) - ALONG THE CURVE</v>
          </cell>
        </row>
        <row r="16">
          <cell r="W16">
            <v>90</v>
          </cell>
        </row>
        <row r="17">
          <cell r="A17" t="str">
            <v>ZIPPER LENGTH</v>
          </cell>
        </row>
        <row r="17">
          <cell r="W17">
            <v>11.5</v>
          </cell>
        </row>
        <row r="18">
          <cell r="A18" t="str">
            <v>SHOULDER STRAP WIDTH</v>
          </cell>
        </row>
        <row r="18">
          <cell r="W18">
            <v>1</v>
          </cell>
        </row>
        <row r="19">
          <cell r="A19" t="str">
            <v>BACK STRAP DISTANCE (PRINCESS SEAM TO PRINCESS SEAM) - STRAIGHT</v>
          </cell>
        </row>
        <row r="19">
          <cell r="W19">
            <v>4</v>
          </cell>
        </row>
        <row r="20">
          <cell r="A20" t="str">
            <v>AH CIRCUMFERENCE</v>
          </cell>
        </row>
        <row r="20">
          <cell r="W20">
            <v>20.5</v>
          </cell>
        </row>
        <row r="21">
          <cell r="A21" t="str">
            <v>FRONT ARMHOLE ALONG SEAM</v>
          </cell>
        </row>
        <row r="21">
          <cell r="W21">
            <v>10.375</v>
          </cell>
        </row>
        <row r="22">
          <cell r="A22" t="str">
            <v>BACK ARMHOLE ALONG SEAM</v>
          </cell>
        </row>
        <row r="22">
          <cell r="W22">
            <v>10.125</v>
          </cell>
        </row>
        <row r="23">
          <cell r="A23" t="str">
            <v>FRONT NECK WIDTH - ALONG EDGE - SM TO SM</v>
          </cell>
        </row>
        <row r="23">
          <cell r="W23">
            <v>7.75</v>
          </cell>
        </row>
        <row r="24">
          <cell r="A24" t="str">
            <v>TOP EDGE SMOCKING WIDTH (RELAXED)</v>
          </cell>
        </row>
        <row r="25">
          <cell r="A25" t="str">
            <v>TOP EDGE SMOCKING WIDTH (EXPANDED)</v>
          </cell>
        </row>
        <row r="26">
          <cell r="A26" t="str">
            <v>BOTTOM EDGE SMOCKING WIDTH- STRAIGHT (RELAXED)</v>
          </cell>
        </row>
        <row r="27">
          <cell r="A27" t="str">
            <v>BOTTOM EDGE SMOCKING WIDTH- STRAIGHT (EXTENDED)</v>
          </cell>
        </row>
        <row r="28">
          <cell r="A28" t="str">
            <v>INNER STRAP LENGTH FROM FRT STRAP JOIN TO SHDLR SEAM</v>
          </cell>
        </row>
        <row r="29">
          <cell r="A29" t="str">
            <v>INNER STRAP LENGTH FROM SHDLR SEAM TO BK STRAP JOIN</v>
          </cell>
        </row>
        <row r="30">
          <cell r="A30" t="str">
            <v>SKIRT LINING CF LENGTH, FROM WAIST SEAM TO HEM (WHITE AND LEMON SORBET ONLY)</v>
          </cell>
        </row>
        <row r="30">
          <cell r="W30">
            <v>40.5</v>
          </cell>
        </row>
        <row r="31">
          <cell r="A31" t="str">
            <v>SKIRT LINING CB LENGTH, FROM WAIST SEAM TO HEM (WHITE AND LEMON SORBET ONLY)</v>
          </cell>
        </row>
        <row r="31">
          <cell r="W31">
            <v>40.5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2"/>
  <sheetViews>
    <sheetView view="pageBreakPreview" zoomScale="40" zoomScaleNormal="70" workbookViewId="0">
      <selection activeCell="AA26" sqref="AA26"/>
    </sheetView>
  </sheetViews>
  <sheetFormatPr defaultColWidth="12.6637168141593" defaultRowHeight="15.75" customHeight="1"/>
  <cols>
    <col min="1" max="1" width="4.33628318584071" style="1" customWidth="1"/>
    <col min="2" max="2" width="16.3362831858407" style="1" customWidth="1"/>
    <col min="3" max="3" width="25.3362831858407" style="1" customWidth="1"/>
    <col min="4" max="4" width="20.3362831858407" style="1" customWidth="1"/>
    <col min="5" max="5" width="19.3362831858407" style="1" customWidth="1"/>
    <col min="6" max="6" width="49.1946902654867" style="1" customWidth="1"/>
    <col min="7" max="7" width="9" style="1" customWidth="1"/>
    <col min="8" max="14" width="10.5575221238938" style="1" customWidth="1"/>
    <col min="15" max="15" width="5.66371681415929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3362831858407" style="1" customWidth="1"/>
    <col min="25" max="25" width="28.6637168141593" style="1" customWidth="1"/>
    <col min="26" max="16384" width="12.6637168141593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7" t="str">
        <f>'[1]Style Summary Cover Page'!E1</f>
        <v>BG7293</v>
      </c>
      <c r="H1" s="8"/>
      <c r="I1" s="52" t="s">
        <v>2</v>
      </c>
      <c r="J1" s="5"/>
      <c r="K1" s="7" t="e">
        <f>'[1]Style Summary Cover Page'!I1</f>
        <v>#REF!</v>
      </c>
      <c r="L1" s="53"/>
      <c r="M1" s="53"/>
      <c r="N1" s="8"/>
      <c r="O1" s="54"/>
      <c r="P1" s="54"/>
      <c r="Q1" s="54"/>
      <c r="R1" s="54"/>
      <c r="S1" s="54"/>
      <c r="T1" s="54"/>
      <c r="U1" s="54"/>
      <c r="V1" s="54"/>
      <c r="W1" s="54"/>
      <c r="X1" s="54"/>
      <c r="Y1" s="81"/>
      <c r="Z1" s="78"/>
    </row>
    <row r="2" s="1" customFormat="1" customHeight="1" spans="1:26">
      <c r="A2" s="9" t="s">
        <v>3</v>
      </c>
      <c r="B2" s="10"/>
      <c r="C2" s="11" t="str">
        <f>'[1]Style Summary Cover Page'!B2</f>
        <v>LAUREN DRESS</v>
      </c>
      <c r="D2" s="12" t="s">
        <v>4</v>
      </c>
      <c r="E2" s="13" t="str">
        <f>'[1]Style Summary Cover Page'!D2</f>
        <v>SOPHIA SOLOMONSON</v>
      </c>
      <c r="F2" s="13"/>
      <c r="G2" s="14"/>
      <c r="H2" s="15" t="s">
        <v>5</v>
      </c>
      <c r="I2" s="15"/>
      <c r="J2" s="15"/>
      <c r="K2" s="55" t="str">
        <f>'[1]Style Summary Cover Page'!I2</f>
        <v>LAUREN MIDI DRESS</v>
      </c>
      <c r="L2" s="56"/>
      <c r="M2" s="56"/>
      <c r="N2" s="57"/>
      <c r="O2" s="58"/>
      <c r="P2" s="58"/>
      <c r="Q2" s="58"/>
      <c r="R2" s="58"/>
      <c r="S2" s="58"/>
      <c r="T2" s="58"/>
      <c r="U2" s="58"/>
      <c r="V2" s="58"/>
      <c r="W2" s="58"/>
      <c r="X2" s="58"/>
      <c r="Y2" s="81"/>
      <c r="Z2" s="78"/>
    </row>
    <row r="3" s="1" customFormat="1" customHeight="1" spans="1:26">
      <c r="A3" s="16" t="s">
        <v>6</v>
      </c>
      <c r="B3" s="17"/>
      <c r="C3" s="18">
        <f>'[1]Style Summary Cover Page'!B3</f>
        <v>45589</v>
      </c>
      <c r="D3" s="19" t="s">
        <v>7</v>
      </c>
      <c r="E3" s="20" t="str">
        <f>'[1]Style Summary Cover Page'!D3</f>
        <v>SOPHIA S</v>
      </c>
      <c r="F3" s="20"/>
      <c r="G3" s="21"/>
      <c r="H3" s="22"/>
      <c r="I3" s="22"/>
      <c r="J3" s="22"/>
      <c r="K3" s="55"/>
      <c r="L3" s="56"/>
      <c r="M3" s="56"/>
      <c r="N3" s="57"/>
      <c r="O3" s="58"/>
      <c r="P3" s="58"/>
      <c r="Q3" s="58"/>
      <c r="R3" s="58"/>
      <c r="S3" s="58"/>
      <c r="T3" s="58"/>
      <c r="U3" s="58"/>
      <c r="V3" s="58"/>
      <c r="W3" s="58"/>
      <c r="X3" s="58"/>
      <c r="Y3" s="81"/>
      <c r="Z3" s="78"/>
    </row>
    <row r="4" s="1" customFormat="1" customHeight="1" spans="1:26">
      <c r="A4" s="16" t="s">
        <v>8</v>
      </c>
      <c r="B4" s="17"/>
      <c r="C4" s="18" t="str">
        <f>'[1]Style Summary Cover Page'!B4</f>
        <v>FALL 25</v>
      </c>
      <c r="D4" s="19" t="s">
        <v>9</v>
      </c>
      <c r="E4" s="20" t="str">
        <f>'[1]Style Summary Cover Page'!D4</f>
        <v>GLADYS</v>
      </c>
      <c r="F4" s="20"/>
      <c r="G4" s="23"/>
      <c r="H4" s="22"/>
      <c r="I4" s="22"/>
      <c r="J4" s="22"/>
      <c r="K4" s="59"/>
      <c r="L4" s="60"/>
      <c r="M4" s="60"/>
      <c r="N4" s="61"/>
      <c r="O4" s="58"/>
      <c r="P4" s="58"/>
      <c r="Q4" s="58"/>
      <c r="R4" s="58"/>
      <c r="S4" s="58"/>
      <c r="T4" s="58"/>
      <c r="U4" s="58"/>
      <c r="V4" s="58"/>
      <c r="W4" s="58"/>
      <c r="X4" s="58"/>
      <c r="Y4" s="81"/>
      <c r="Z4" s="78"/>
    </row>
    <row r="5" s="1" customFormat="1" customHeight="1" spans="1:26">
      <c r="A5" s="16" t="s">
        <v>10</v>
      </c>
      <c r="B5" s="17"/>
      <c r="C5" s="18" t="str">
        <f>'[1]Style Summary Cover Page'!B5</f>
        <v>XS-XXL</v>
      </c>
      <c r="D5" s="19" t="s">
        <v>11</v>
      </c>
      <c r="E5" s="20" t="str">
        <f>'[1]Style Summary Cover Page'!D5</f>
        <v>ANY AVAILABLE</v>
      </c>
      <c r="F5" s="20"/>
      <c r="G5" s="23"/>
      <c r="H5" s="24" t="s">
        <v>12</v>
      </c>
      <c r="I5" s="62"/>
      <c r="J5" s="63"/>
      <c r="K5" s="64" t="str">
        <f>'[1]Style Summary Cover Page'!I5</f>
        <v>NO</v>
      </c>
      <c r="L5" s="64"/>
      <c r="M5" s="64"/>
      <c r="N5" s="65"/>
      <c r="O5" s="58"/>
      <c r="P5" s="58"/>
      <c r="Q5" s="58"/>
      <c r="R5" s="58"/>
      <c r="S5" s="58"/>
      <c r="T5" s="58"/>
      <c r="U5" s="58"/>
      <c r="V5" s="58"/>
      <c r="W5" s="58"/>
      <c r="X5" s="58"/>
      <c r="Y5" s="81"/>
      <c r="Z5" s="78"/>
    </row>
    <row r="6" s="1" customFormat="1" customHeight="1" spans="1:26">
      <c r="A6" s="25" t="s">
        <v>13</v>
      </c>
      <c r="B6" s="26"/>
      <c r="C6" s="27" t="str">
        <f>'[1]Style Summary Cover Page'!B6</f>
        <v>SMALL</v>
      </c>
      <c r="D6" s="28" t="s">
        <v>14</v>
      </c>
      <c r="E6" s="29" t="str">
        <f>'[1]Style Summary Cover Page'!D6</f>
        <v>MATTE SATIN</v>
      </c>
      <c r="F6" s="29"/>
      <c r="G6" s="30"/>
      <c r="H6" s="31" t="s">
        <v>15</v>
      </c>
      <c r="I6" s="66"/>
      <c r="J6" s="67"/>
      <c r="K6" s="68" t="e">
        <f>'[1]Style Summary Cover Page'!I6</f>
        <v>#REF!</v>
      </c>
      <c r="L6" s="68"/>
      <c r="M6" s="68"/>
      <c r="N6" s="69"/>
      <c r="O6" s="58"/>
      <c r="P6" s="58"/>
      <c r="Q6" s="58"/>
      <c r="R6" s="58"/>
      <c r="S6" s="58"/>
      <c r="T6" s="58"/>
      <c r="U6" s="58"/>
      <c r="V6" s="58"/>
      <c r="W6" s="58"/>
      <c r="X6" s="79"/>
      <c r="Y6" s="81"/>
      <c r="Z6" s="78"/>
    </row>
    <row r="7" s="1" customFormat="1" customHeight="1" spans="1:26">
      <c r="A7" s="32"/>
      <c r="B7" s="83" t="s">
        <v>16</v>
      </c>
      <c r="C7" s="84"/>
      <c r="D7" s="84"/>
      <c r="E7" s="84"/>
      <c r="F7" s="85"/>
      <c r="G7" s="86" t="s">
        <v>17</v>
      </c>
      <c r="H7" s="86" t="s">
        <v>18</v>
      </c>
      <c r="I7" s="86" t="s">
        <v>19</v>
      </c>
      <c r="J7" s="99" t="s">
        <v>20</v>
      </c>
      <c r="K7" s="100" t="s">
        <v>21</v>
      </c>
      <c r="L7" s="86" t="s">
        <v>22</v>
      </c>
      <c r="M7" s="86" t="s">
        <v>23</v>
      </c>
      <c r="N7" s="86" t="s">
        <v>24</v>
      </c>
      <c r="O7" s="72"/>
      <c r="P7" s="72"/>
      <c r="Q7" s="80"/>
      <c r="R7" s="72"/>
      <c r="S7" s="72"/>
      <c r="T7" s="72"/>
      <c r="U7" s="80"/>
      <c r="V7" s="72"/>
      <c r="W7" s="72"/>
      <c r="X7" s="80"/>
      <c r="Y7" s="74"/>
      <c r="Z7" s="78"/>
    </row>
    <row r="8" s="1" customFormat="1" ht="15" customHeight="1" spans="1:26">
      <c r="A8" s="37"/>
      <c r="B8" s="87"/>
      <c r="C8" s="87"/>
      <c r="D8" s="87"/>
      <c r="E8" s="87"/>
      <c r="F8" s="88"/>
      <c r="G8" s="89"/>
      <c r="H8" s="89"/>
      <c r="I8" s="89"/>
      <c r="J8" s="89"/>
      <c r="K8" s="89"/>
      <c r="L8" s="89"/>
      <c r="M8" s="89"/>
      <c r="N8" s="89"/>
      <c r="O8" s="73"/>
      <c r="P8" s="74"/>
      <c r="Q8" s="74"/>
      <c r="R8" s="74"/>
      <c r="S8" s="73"/>
      <c r="T8" s="74"/>
      <c r="U8" s="74"/>
      <c r="V8" s="74"/>
      <c r="W8" s="73"/>
      <c r="X8" s="74"/>
      <c r="Y8" s="74"/>
      <c r="Z8" s="78"/>
    </row>
    <row r="9" s="1" customFormat="1" ht="28" customHeight="1" spans="1:26">
      <c r="A9" s="41">
        <v>1</v>
      </c>
      <c r="B9" s="90" t="str">
        <f>'[1]SPEC SHEET'!A10</f>
        <v>CF BODICE LENGTH, FROM NK EDGE TO WAIST SEAM</v>
      </c>
      <c r="C9" s="91"/>
      <c r="D9" s="91"/>
      <c r="E9" s="92"/>
      <c r="F9" s="45" t="s">
        <v>25</v>
      </c>
      <c r="G9" s="93">
        <v>0.25</v>
      </c>
      <c r="H9" s="94">
        <v>12.5</v>
      </c>
      <c r="I9" s="94">
        <v>12.75</v>
      </c>
      <c r="J9" s="94">
        <v>13</v>
      </c>
      <c r="K9" s="94">
        <v>13.25</v>
      </c>
      <c r="L9" s="94">
        <v>13.5</v>
      </c>
      <c r="M9" s="94">
        <v>13.75</v>
      </c>
      <c r="N9" s="94">
        <v>14</v>
      </c>
      <c r="O9" s="75"/>
      <c r="P9" s="75"/>
      <c r="Q9" s="75"/>
      <c r="R9" s="76"/>
      <c r="S9" s="75"/>
      <c r="T9" s="75"/>
      <c r="U9" s="75"/>
      <c r="V9" s="76"/>
      <c r="W9" s="75"/>
      <c r="X9" s="75"/>
      <c r="Y9" s="82"/>
      <c r="Z9" s="78"/>
    </row>
    <row r="10" s="1" customFormat="1" ht="28" customHeight="1" spans="1:26">
      <c r="A10" s="41">
        <f t="shared" ref="A10:A30" si="0">A9+1</f>
        <v>2</v>
      </c>
      <c r="B10" s="90" t="str">
        <f>'[1]SPEC SHEET'!A11</f>
        <v>CF SKIRT LENGTH (FROM CF WAIST SEAM TO HEM)</v>
      </c>
      <c r="C10" s="91"/>
      <c r="D10" s="91"/>
      <c r="E10" s="92"/>
      <c r="F10" s="48" t="s">
        <v>26</v>
      </c>
      <c r="G10" s="93">
        <v>0.25</v>
      </c>
      <c r="H10" s="95">
        <f>SUM(I10-1/4)</f>
        <v>39.5</v>
      </c>
      <c r="I10" s="95">
        <f>SUM(J10-1/4)</f>
        <v>39.75</v>
      </c>
      <c r="J10" s="101">
        <f>'[1]SPEC SHEET'!W11</f>
        <v>40</v>
      </c>
      <c r="K10" s="95">
        <f t="shared" ref="K10:N10" si="1">SUM(J10+0.25)</f>
        <v>40.25</v>
      </c>
      <c r="L10" s="95">
        <f t="shared" si="1"/>
        <v>40.5</v>
      </c>
      <c r="M10" s="95">
        <f t="shared" si="1"/>
        <v>40.75</v>
      </c>
      <c r="N10" s="95">
        <f t="shared" si="1"/>
        <v>41</v>
      </c>
      <c r="O10" s="75"/>
      <c r="P10" s="75"/>
      <c r="Q10" s="75"/>
      <c r="R10" s="76"/>
      <c r="S10" s="75"/>
      <c r="T10" s="75"/>
      <c r="U10" s="75"/>
      <c r="V10" s="76"/>
      <c r="W10" s="75"/>
      <c r="X10" s="75"/>
      <c r="Y10" s="82"/>
      <c r="Z10" s="78"/>
    </row>
    <row r="11" s="1" customFormat="1" ht="28" customHeight="1" spans="1:26">
      <c r="A11" s="41"/>
      <c r="B11" s="90" t="str">
        <f>'[1]SPEC SHEET'!A12</f>
        <v>CB SKIRT LENGTH (FROM CB WAIST SEAM TO HEM)</v>
      </c>
      <c r="C11" s="91"/>
      <c r="D11" s="91"/>
      <c r="E11" s="92"/>
      <c r="F11" s="48" t="s">
        <v>27</v>
      </c>
      <c r="G11" s="93">
        <v>0.25</v>
      </c>
      <c r="H11" s="95">
        <f>SUM(I11-1/4)</f>
        <v>39.5</v>
      </c>
      <c r="I11" s="95">
        <f>SUM(J11-1/4)</f>
        <v>39.75</v>
      </c>
      <c r="J11" s="101">
        <f>'[1]SPEC SHEET'!W12</f>
        <v>40</v>
      </c>
      <c r="K11" s="95">
        <f t="shared" ref="K11:N11" si="2">SUM(J11+0.25)</f>
        <v>40.25</v>
      </c>
      <c r="L11" s="95">
        <f t="shared" si="2"/>
        <v>40.5</v>
      </c>
      <c r="M11" s="95">
        <f t="shared" si="2"/>
        <v>40.75</v>
      </c>
      <c r="N11" s="95">
        <f t="shared" si="2"/>
        <v>41</v>
      </c>
      <c r="O11" s="75"/>
      <c r="P11" s="75"/>
      <c r="Q11" s="75"/>
      <c r="R11" s="76"/>
      <c r="S11" s="75"/>
      <c r="T11" s="75"/>
      <c r="U11" s="75"/>
      <c r="V11" s="76"/>
      <c r="W11" s="75"/>
      <c r="X11" s="75"/>
      <c r="Y11" s="82"/>
      <c r="Z11" s="78"/>
    </row>
    <row r="12" s="1" customFormat="1" ht="28" customHeight="1" spans="1:26">
      <c r="A12" s="41">
        <f>A10+1</f>
        <v>3</v>
      </c>
      <c r="B12" s="90" t="str">
        <f>'[1]SPEC SHEET'!A13</f>
        <v>BUST CIRCUMFERENCE (1" BELOW AH)</v>
      </c>
      <c r="C12" s="91"/>
      <c r="D12" s="91"/>
      <c r="E12" s="92"/>
      <c r="F12" s="48" t="s">
        <v>28</v>
      </c>
      <c r="G12" s="93">
        <v>0.25</v>
      </c>
      <c r="H12" s="96">
        <f t="shared" ref="H12:H15" si="3">SUM(I12-2)</f>
        <v>25</v>
      </c>
      <c r="I12" s="96">
        <f t="shared" ref="I12:I15" si="4">SUM(J12-2)</f>
        <v>27</v>
      </c>
      <c r="J12" s="101">
        <f>'[1]SPEC SHEET'!W13</f>
        <v>29</v>
      </c>
      <c r="K12" s="96">
        <f t="shared" ref="K12:N12" si="5">SUM(J12+2)</f>
        <v>31</v>
      </c>
      <c r="L12" s="96">
        <f t="shared" ref="L12:L15" si="6">SUM(K12+2.5)</f>
        <v>33.5</v>
      </c>
      <c r="M12" s="96">
        <f t="shared" si="5"/>
        <v>35.5</v>
      </c>
      <c r="N12" s="96">
        <f t="shared" si="5"/>
        <v>37.5</v>
      </c>
      <c r="O12" s="75"/>
      <c r="P12" s="75"/>
      <c r="Q12" s="75"/>
      <c r="R12" s="76"/>
      <c r="S12" s="75"/>
      <c r="T12" s="75"/>
      <c r="U12" s="75"/>
      <c r="V12" s="76"/>
      <c r="W12" s="75"/>
      <c r="X12" s="75"/>
      <c r="Y12" s="82"/>
      <c r="Z12" s="78"/>
    </row>
    <row r="13" s="1" customFormat="1" ht="28" customHeight="1" spans="1:26">
      <c r="A13" s="41">
        <f t="shared" si="0"/>
        <v>4</v>
      </c>
      <c r="B13" s="90" t="str">
        <f>'[1]SPEC SHEET'!A14</f>
        <v>WAIST CIRCUMFERENCE (6" BELOW AH)</v>
      </c>
      <c r="C13" s="91"/>
      <c r="D13" s="91"/>
      <c r="E13" s="92"/>
      <c r="F13" s="48" t="s">
        <v>29</v>
      </c>
      <c r="G13" s="93">
        <v>0.25</v>
      </c>
      <c r="H13" s="96">
        <f t="shared" si="3"/>
        <v>22</v>
      </c>
      <c r="I13" s="96">
        <f t="shared" si="4"/>
        <v>24</v>
      </c>
      <c r="J13" s="101">
        <f>'[1]SPEC SHEET'!W14</f>
        <v>26</v>
      </c>
      <c r="K13" s="96">
        <f t="shared" ref="K13:N13" si="7">SUM(J13+2)</f>
        <v>28</v>
      </c>
      <c r="L13" s="96">
        <f t="shared" si="6"/>
        <v>30.5</v>
      </c>
      <c r="M13" s="96">
        <f t="shared" si="7"/>
        <v>32.5</v>
      </c>
      <c r="N13" s="96">
        <f t="shared" si="7"/>
        <v>34.5</v>
      </c>
      <c r="O13" s="75"/>
      <c r="P13" s="75"/>
      <c r="Q13" s="75"/>
      <c r="R13" s="76"/>
      <c r="S13" s="75"/>
      <c r="T13" s="75"/>
      <c r="U13" s="75"/>
      <c r="V13" s="76"/>
      <c r="W13" s="75"/>
      <c r="X13" s="75"/>
      <c r="Y13" s="82"/>
      <c r="Z13" s="78"/>
    </row>
    <row r="14" s="1" customFormat="1" ht="28" customHeight="1" spans="1:26">
      <c r="A14" s="41">
        <f t="shared" si="0"/>
        <v>5</v>
      </c>
      <c r="B14" s="90" t="str">
        <f>'[1]SPEC SHEET'!A15</f>
        <v>DROP WAIST SEAM CIRCUMFERENCE - STRAIGHT</v>
      </c>
      <c r="C14" s="91"/>
      <c r="D14" s="91"/>
      <c r="E14" s="92"/>
      <c r="F14" s="48" t="s">
        <v>30</v>
      </c>
      <c r="G14" s="93">
        <v>0.25</v>
      </c>
      <c r="H14" s="96">
        <f t="shared" si="3"/>
        <v>22.5</v>
      </c>
      <c r="I14" s="96">
        <f t="shared" si="4"/>
        <v>24.5</v>
      </c>
      <c r="J14" s="101">
        <f>'[1]SPEC SHEET'!W15</f>
        <v>26.5</v>
      </c>
      <c r="K14" s="96">
        <f t="shared" ref="K14:N14" si="8">SUM(J14+2)</f>
        <v>28.5</v>
      </c>
      <c r="L14" s="96">
        <f t="shared" si="6"/>
        <v>31</v>
      </c>
      <c r="M14" s="96">
        <f t="shared" si="8"/>
        <v>33</v>
      </c>
      <c r="N14" s="96">
        <f t="shared" si="8"/>
        <v>35</v>
      </c>
      <c r="O14" s="75"/>
      <c r="P14" s="75"/>
      <c r="Q14" s="75"/>
      <c r="R14" s="76"/>
      <c r="S14" s="75"/>
      <c r="T14" s="75"/>
      <c r="U14" s="75"/>
      <c r="V14" s="76"/>
      <c r="W14" s="75"/>
      <c r="X14" s="75"/>
      <c r="Y14" s="82"/>
      <c r="Z14" s="78"/>
    </row>
    <row r="15" s="1" customFormat="1" ht="28" customHeight="1" spans="1:26">
      <c r="A15" s="41">
        <f t="shared" si="0"/>
        <v>6</v>
      </c>
      <c r="B15" s="90" t="str">
        <f>'[1]SPEC SHEET'!A16</f>
        <v>SWEEP CIRCUMFERENCE (SELF) - ALONG THE CURVE</v>
      </c>
      <c r="C15" s="91"/>
      <c r="D15" s="91"/>
      <c r="E15" s="92"/>
      <c r="F15" s="48" t="s">
        <v>31</v>
      </c>
      <c r="G15" s="93">
        <v>0.5</v>
      </c>
      <c r="H15" s="96">
        <f t="shared" si="3"/>
        <v>86</v>
      </c>
      <c r="I15" s="96">
        <f t="shared" si="4"/>
        <v>88</v>
      </c>
      <c r="J15" s="101">
        <f>'[1]SPEC SHEET'!W16</f>
        <v>90</v>
      </c>
      <c r="K15" s="96">
        <f t="shared" ref="K15:N15" si="9">SUM(J15+2)</f>
        <v>92</v>
      </c>
      <c r="L15" s="96">
        <f t="shared" si="6"/>
        <v>94.5</v>
      </c>
      <c r="M15" s="96">
        <f t="shared" si="9"/>
        <v>96.5</v>
      </c>
      <c r="N15" s="96">
        <f t="shared" si="9"/>
        <v>98.5</v>
      </c>
      <c r="O15" s="75"/>
      <c r="P15" s="75"/>
      <c r="Q15" s="75"/>
      <c r="R15" s="76"/>
      <c r="S15" s="75"/>
      <c r="T15" s="75"/>
      <c r="U15" s="75"/>
      <c r="V15" s="76"/>
      <c r="W15" s="75"/>
      <c r="X15" s="75"/>
      <c r="Y15" s="82"/>
      <c r="Z15" s="78"/>
    </row>
    <row r="16" s="1" customFormat="1" ht="28" customHeight="1" spans="1:26">
      <c r="A16" s="41">
        <f t="shared" si="0"/>
        <v>7</v>
      </c>
      <c r="B16" s="90" t="str">
        <f>'[1]SPEC SHEET'!A17</f>
        <v>ZIPPER LENGTH</v>
      </c>
      <c r="C16" s="91"/>
      <c r="D16" s="91"/>
      <c r="E16" s="92"/>
      <c r="F16" s="48" t="s">
        <v>32</v>
      </c>
      <c r="G16" s="93">
        <v>0.25</v>
      </c>
      <c r="H16" s="96">
        <f>I16</f>
        <v>11.5</v>
      </c>
      <c r="I16" s="96">
        <f>J16</f>
        <v>11.5</v>
      </c>
      <c r="J16" s="101">
        <f>'[1]SPEC SHEET'!W17</f>
        <v>11.5</v>
      </c>
      <c r="K16" s="96">
        <f>J16</f>
        <v>11.5</v>
      </c>
      <c r="L16" s="96">
        <f>J16+0.25</f>
        <v>11.75</v>
      </c>
      <c r="M16" s="96">
        <f>K16+0.25</f>
        <v>11.75</v>
      </c>
      <c r="N16" s="96">
        <f>M16</f>
        <v>11.75</v>
      </c>
      <c r="O16" s="75"/>
      <c r="P16" s="75"/>
      <c r="Q16" s="75"/>
      <c r="R16" s="76"/>
      <c r="S16" s="75"/>
      <c r="T16" s="75"/>
      <c r="U16" s="75"/>
      <c r="V16" s="76"/>
      <c r="W16" s="75"/>
      <c r="X16" s="75"/>
      <c r="Y16" s="82"/>
      <c r="Z16" s="78"/>
    </row>
    <row r="17" s="1" customFormat="1" ht="28" customHeight="1" spans="1:26">
      <c r="A17" s="41">
        <f t="shared" si="0"/>
        <v>8</v>
      </c>
      <c r="B17" s="90" t="str">
        <f>'[1]SPEC SHEET'!A18</f>
        <v>SHOULDER STRAP WIDTH</v>
      </c>
      <c r="C17" s="91"/>
      <c r="D17" s="91"/>
      <c r="E17" s="92"/>
      <c r="F17" s="48" t="s">
        <v>33</v>
      </c>
      <c r="G17" s="93">
        <v>0.125</v>
      </c>
      <c r="H17" s="96">
        <f>I17</f>
        <v>1</v>
      </c>
      <c r="I17" s="96">
        <f>J17</f>
        <v>1</v>
      </c>
      <c r="J17" s="101">
        <f>'[1]SPEC SHEET'!W18</f>
        <v>1</v>
      </c>
      <c r="K17" s="96">
        <f t="shared" ref="K17:N17" si="10">J17</f>
        <v>1</v>
      </c>
      <c r="L17" s="96">
        <f t="shared" si="10"/>
        <v>1</v>
      </c>
      <c r="M17" s="96">
        <f t="shared" si="10"/>
        <v>1</v>
      </c>
      <c r="N17" s="96">
        <f t="shared" si="10"/>
        <v>1</v>
      </c>
      <c r="O17" s="75"/>
      <c r="P17" s="75"/>
      <c r="Q17" s="75"/>
      <c r="R17" s="76"/>
      <c r="S17" s="75"/>
      <c r="T17" s="75"/>
      <c r="U17" s="75"/>
      <c r="V17" s="76"/>
      <c r="W17" s="75"/>
      <c r="X17" s="75"/>
      <c r="Y17" s="82"/>
      <c r="Z17" s="78"/>
    </row>
    <row r="18" s="1" customFormat="1" ht="28" customHeight="1" spans="1:26">
      <c r="A18" s="41">
        <f t="shared" si="0"/>
        <v>9</v>
      </c>
      <c r="B18" s="90" t="str">
        <f>'[1]SPEC SHEET'!A19</f>
        <v>BACK STRAP DISTANCE (PRINCESS SEAM TO PRINCESS SEAM) - STRAIGHT</v>
      </c>
      <c r="C18" s="91"/>
      <c r="D18" s="91"/>
      <c r="E18" s="92"/>
      <c r="F18" s="48" t="s">
        <v>34</v>
      </c>
      <c r="G18" s="93">
        <v>0.25</v>
      </c>
      <c r="H18" s="95">
        <f>SUM(I18-1/4)</f>
        <v>3.5</v>
      </c>
      <c r="I18" s="95">
        <f>SUM(J18-1/4)</f>
        <v>3.75</v>
      </c>
      <c r="J18" s="101">
        <f>'[1]SPEC SHEET'!W19</f>
        <v>4</v>
      </c>
      <c r="K18" s="95">
        <f t="shared" ref="K18:N18" si="11">SUM(J18+0.25)</f>
        <v>4.25</v>
      </c>
      <c r="L18" s="95">
        <f t="shared" si="11"/>
        <v>4.5</v>
      </c>
      <c r="M18" s="95">
        <f t="shared" si="11"/>
        <v>4.75</v>
      </c>
      <c r="N18" s="95">
        <f t="shared" si="11"/>
        <v>5</v>
      </c>
      <c r="O18" s="75"/>
      <c r="P18" s="75"/>
      <c r="Q18" s="75"/>
      <c r="R18" s="76"/>
      <c r="S18" s="75"/>
      <c r="T18" s="75"/>
      <c r="U18" s="75"/>
      <c r="V18" s="76"/>
      <c r="W18" s="75"/>
      <c r="X18" s="75"/>
      <c r="Y18" s="82"/>
      <c r="Z18" s="78"/>
    </row>
    <row r="19" s="1" customFormat="1" ht="28" customHeight="1" spans="1:26">
      <c r="A19" s="41">
        <f t="shared" si="0"/>
        <v>10</v>
      </c>
      <c r="B19" s="90" t="str">
        <f>'[1]SPEC SHEET'!A20</f>
        <v>AH CIRCUMFERENCE</v>
      </c>
      <c r="C19" s="91"/>
      <c r="D19" s="91"/>
      <c r="E19" s="92"/>
      <c r="F19" s="49" t="s">
        <v>35</v>
      </c>
      <c r="G19" s="93">
        <v>0.25</v>
      </c>
      <c r="H19" s="96">
        <f>I19-0.75</f>
        <v>19</v>
      </c>
      <c r="I19" s="96">
        <f>J19-0.75</f>
        <v>19.75</v>
      </c>
      <c r="J19" s="101">
        <f>'[1]SPEC SHEET'!W20</f>
        <v>20.5</v>
      </c>
      <c r="K19" s="96">
        <f t="shared" ref="K19:N19" si="12">J19+0.75</f>
        <v>21.25</v>
      </c>
      <c r="L19" s="96">
        <f t="shared" si="12"/>
        <v>22</v>
      </c>
      <c r="M19" s="96">
        <f t="shared" si="12"/>
        <v>22.75</v>
      </c>
      <c r="N19" s="96">
        <f t="shared" si="12"/>
        <v>23.5</v>
      </c>
      <c r="O19" s="75"/>
      <c r="P19" s="76"/>
      <c r="Q19" s="75"/>
      <c r="R19" s="76"/>
      <c r="S19" s="75"/>
      <c r="T19" s="76"/>
      <c r="U19" s="75"/>
      <c r="V19" s="76"/>
      <c r="W19" s="75"/>
      <c r="X19" s="75"/>
      <c r="Y19" s="82"/>
      <c r="Z19" s="78"/>
    </row>
    <row r="20" s="1" customFormat="1" ht="28" customHeight="1" spans="1:26">
      <c r="A20" s="41">
        <f t="shared" si="0"/>
        <v>11</v>
      </c>
      <c r="B20" s="90" t="str">
        <f>'[1]SPEC SHEET'!A21</f>
        <v>FRONT ARMHOLE ALONG SEAM</v>
      </c>
      <c r="C20" s="91"/>
      <c r="D20" s="91"/>
      <c r="E20" s="92"/>
      <c r="F20" s="49" t="s">
        <v>36</v>
      </c>
      <c r="G20" s="93">
        <v>0.125</v>
      </c>
      <c r="H20" s="96">
        <f>I20-0.375</f>
        <v>9.625</v>
      </c>
      <c r="I20" s="96">
        <f>J20-0.375</f>
        <v>10</v>
      </c>
      <c r="J20" s="101">
        <f>'[1]SPEC SHEET'!W21</f>
        <v>10.375</v>
      </c>
      <c r="K20" s="96">
        <f t="shared" ref="K20:N20" si="13">J20+0.375</f>
        <v>10.75</v>
      </c>
      <c r="L20" s="96">
        <f t="shared" si="13"/>
        <v>11.125</v>
      </c>
      <c r="M20" s="96">
        <f t="shared" si="13"/>
        <v>11.5</v>
      </c>
      <c r="N20" s="96">
        <f t="shared" si="13"/>
        <v>11.875</v>
      </c>
      <c r="O20" s="75"/>
      <c r="P20" s="75"/>
      <c r="Q20" s="75"/>
      <c r="R20" s="76"/>
      <c r="S20" s="75"/>
      <c r="T20" s="75"/>
      <c r="U20" s="75"/>
      <c r="V20" s="76"/>
      <c r="W20" s="75"/>
      <c r="X20" s="75"/>
      <c r="Y20" s="82"/>
      <c r="Z20" s="78"/>
    </row>
    <row r="21" s="1" customFormat="1" ht="28" customHeight="1" spans="1:26">
      <c r="A21" s="41">
        <f t="shared" si="0"/>
        <v>12</v>
      </c>
      <c r="B21" s="90" t="str">
        <f>'[1]SPEC SHEET'!A22</f>
        <v>BACK ARMHOLE ALONG SEAM</v>
      </c>
      <c r="C21" s="91"/>
      <c r="D21" s="91"/>
      <c r="E21" s="92"/>
      <c r="F21" s="49" t="s">
        <v>37</v>
      </c>
      <c r="G21" s="93">
        <v>0.125</v>
      </c>
      <c r="H21" s="96">
        <f>I21-0.375</f>
        <v>9.375</v>
      </c>
      <c r="I21" s="96">
        <f>J21-0.375</f>
        <v>9.75</v>
      </c>
      <c r="J21" s="101">
        <f>'[1]SPEC SHEET'!W22</f>
        <v>10.125</v>
      </c>
      <c r="K21" s="96">
        <f t="shared" ref="K21:N21" si="14">J21+0.375</f>
        <v>10.5</v>
      </c>
      <c r="L21" s="96">
        <f t="shared" si="14"/>
        <v>10.875</v>
      </c>
      <c r="M21" s="96">
        <f t="shared" si="14"/>
        <v>11.25</v>
      </c>
      <c r="N21" s="96">
        <f t="shared" si="14"/>
        <v>11.625</v>
      </c>
      <c r="O21" s="75"/>
      <c r="P21" s="75"/>
      <c r="Q21" s="75"/>
      <c r="R21" s="76"/>
      <c r="S21" s="75"/>
      <c r="T21" s="75"/>
      <c r="U21" s="75"/>
      <c r="V21" s="76"/>
      <c r="W21" s="75"/>
      <c r="X21" s="75"/>
      <c r="Y21" s="82"/>
      <c r="Z21" s="78"/>
    </row>
    <row r="22" s="1" customFormat="1" ht="28" customHeight="1" spans="1:26">
      <c r="A22" s="41">
        <f t="shared" si="0"/>
        <v>13</v>
      </c>
      <c r="B22" s="90" t="str">
        <f>'[1]SPEC SHEET'!A23</f>
        <v>FRONT NECK WIDTH - ALONG EDGE - SM TO SM</v>
      </c>
      <c r="C22" s="91"/>
      <c r="D22" s="91"/>
      <c r="E22" s="92"/>
      <c r="F22" s="49" t="s">
        <v>38</v>
      </c>
      <c r="G22" s="93">
        <v>0.25</v>
      </c>
      <c r="H22" s="96">
        <f>SUM(I22-0.25)</f>
        <v>7.25</v>
      </c>
      <c r="I22" s="96">
        <f>SUM(J22-0.25)</f>
        <v>7.5</v>
      </c>
      <c r="J22" s="101">
        <f>'[1]SPEC SHEET'!W23</f>
        <v>7.75</v>
      </c>
      <c r="K22" s="96">
        <f t="shared" ref="K22:N22" si="15">SUM(J22+0.25)</f>
        <v>8</v>
      </c>
      <c r="L22" s="96">
        <f t="shared" si="15"/>
        <v>8.25</v>
      </c>
      <c r="M22" s="96">
        <f t="shared" si="15"/>
        <v>8.5</v>
      </c>
      <c r="N22" s="96">
        <f t="shared" si="15"/>
        <v>8.75</v>
      </c>
      <c r="O22" s="77"/>
      <c r="P22" s="76"/>
      <c r="Q22" s="75"/>
      <c r="R22" s="76"/>
      <c r="S22" s="75"/>
      <c r="T22" s="76"/>
      <c r="U22" s="75"/>
      <c r="V22" s="76"/>
      <c r="W22" s="75"/>
      <c r="X22" s="75"/>
      <c r="Y22" s="82"/>
      <c r="Z22" s="78"/>
    </row>
    <row r="23" s="1" customFormat="1" ht="28" customHeight="1" spans="1:26">
      <c r="A23" s="41">
        <f t="shared" si="0"/>
        <v>14</v>
      </c>
      <c r="B23" s="90" t="str">
        <f>'[1]SPEC SHEET'!A24</f>
        <v>TOP EDGE SMOCKING WIDTH (RELAXED)</v>
      </c>
      <c r="C23" s="91"/>
      <c r="D23" s="91"/>
      <c r="E23" s="92"/>
      <c r="F23" s="50" t="s">
        <v>39</v>
      </c>
      <c r="G23" s="93">
        <v>0.25</v>
      </c>
      <c r="H23" s="97">
        <v>3</v>
      </c>
      <c r="I23" s="97">
        <v>3.5</v>
      </c>
      <c r="J23" s="94">
        <v>4</v>
      </c>
      <c r="K23" s="97">
        <v>4.5</v>
      </c>
      <c r="L23" s="97">
        <v>5</v>
      </c>
      <c r="M23" s="97">
        <v>5.5</v>
      </c>
      <c r="N23" s="97">
        <v>6</v>
      </c>
      <c r="O23" s="75"/>
      <c r="P23" s="75"/>
      <c r="Q23" s="75"/>
      <c r="R23" s="76"/>
      <c r="S23" s="75"/>
      <c r="T23" s="75"/>
      <c r="U23" s="75"/>
      <c r="V23" s="76"/>
      <c r="W23" s="75"/>
      <c r="X23" s="75"/>
      <c r="Y23" s="82"/>
      <c r="Z23" s="78"/>
    </row>
    <row r="24" s="1" customFormat="1" ht="28" customHeight="1" spans="1:26">
      <c r="A24" s="41">
        <f t="shared" si="0"/>
        <v>15</v>
      </c>
      <c r="B24" s="90" t="str">
        <f>'[1]SPEC SHEET'!A25</f>
        <v>TOP EDGE SMOCKING WIDTH (EXPANDED)</v>
      </c>
      <c r="C24" s="91"/>
      <c r="D24" s="91"/>
      <c r="E24" s="92"/>
      <c r="F24" s="50" t="s">
        <v>40</v>
      </c>
      <c r="G24" s="93">
        <v>0.25</v>
      </c>
      <c r="H24" s="97">
        <v>8</v>
      </c>
      <c r="I24" s="97">
        <v>8.5</v>
      </c>
      <c r="J24" s="94">
        <v>9</v>
      </c>
      <c r="K24" s="97">
        <v>9.5</v>
      </c>
      <c r="L24" s="97">
        <v>10</v>
      </c>
      <c r="M24" s="97">
        <v>10.5</v>
      </c>
      <c r="N24" s="97">
        <v>11</v>
      </c>
      <c r="O24" s="75"/>
      <c r="P24" s="75"/>
      <c r="Q24" s="75"/>
      <c r="R24" s="76"/>
      <c r="S24" s="75"/>
      <c r="T24" s="75"/>
      <c r="U24" s="75"/>
      <c r="V24" s="76"/>
      <c r="W24" s="75"/>
      <c r="X24" s="75"/>
      <c r="Y24" s="82"/>
      <c r="Z24" s="78"/>
    </row>
    <row r="25" s="1" customFormat="1" ht="28" customHeight="1" spans="1:26">
      <c r="A25" s="41">
        <f t="shared" si="0"/>
        <v>16</v>
      </c>
      <c r="B25" s="90" t="str">
        <f>'[1]SPEC SHEET'!A26</f>
        <v>BOTTOM EDGE SMOCKING WIDTH- STRAIGHT (RELAXED)</v>
      </c>
      <c r="C25" s="91"/>
      <c r="D25" s="91"/>
      <c r="E25" s="92"/>
      <c r="F25" s="50" t="s">
        <v>41</v>
      </c>
      <c r="G25" s="93">
        <v>0.25</v>
      </c>
      <c r="H25" s="97">
        <v>3.25</v>
      </c>
      <c r="I25" s="97">
        <v>3.75</v>
      </c>
      <c r="J25" s="94">
        <v>4.25</v>
      </c>
      <c r="K25" s="97">
        <v>4.75</v>
      </c>
      <c r="L25" s="97">
        <v>5.25</v>
      </c>
      <c r="M25" s="97">
        <v>5.75</v>
      </c>
      <c r="N25" s="97">
        <v>6.25</v>
      </c>
      <c r="O25" s="75"/>
      <c r="P25" s="75"/>
      <c r="Q25" s="75"/>
      <c r="R25" s="76"/>
      <c r="S25" s="75"/>
      <c r="T25" s="75"/>
      <c r="U25" s="75"/>
      <c r="V25" s="76"/>
      <c r="W25" s="75"/>
      <c r="X25" s="75"/>
      <c r="Y25" s="82"/>
      <c r="Z25" s="78"/>
    </row>
    <row r="26" s="1" customFormat="1" ht="28" customHeight="1" spans="1:26">
      <c r="A26" s="41">
        <f t="shared" si="0"/>
        <v>17</v>
      </c>
      <c r="B26" s="90" t="str">
        <f>'[1]SPEC SHEET'!A27</f>
        <v>BOTTOM EDGE SMOCKING WIDTH- STRAIGHT (EXTENDED)</v>
      </c>
      <c r="C26" s="91"/>
      <c r="D26" s="91"/>
      <c r="E26" s="92"/>
      <c r="F26" s="50" t="s">
        <v>42</v>
      </c>
      <c r="G26" s="93">
        <v>0.25</v>
      </c>
      <c r="H26" s="97">
        <v>8</v>
      </c>
      <c r="I26" s="97">
        <v>8.5</v>
      </c>
      <c r="J26" s="94">
        <v>9</v>
      </c>
      <c r="K26" s="97">
        <v>9.5</v>
      </c>
      <c r="L26" s="97">
        <v>10</v>
      </c>
      <c r="M26" s="97">
        <v>10.5</v>
      </c>
      <c r="N26" s="97">
        <v>11</v>
      </c>
      <c r="O26" s="75"/>
      <c r="P26" s="75"/>
      <c r="Q26" s="75"/>
      <c r="R26" s="76"/>
      <c r="S26" s="75"/>
      <c r="T26" s="75"/>
      <c r="U26" s="75"/>
      <c r="V26" s="76"/>
      <c r="W26" s="75"/>
      <c r="X26" s="75"/>
      <c r="Y26" s="82"/>
      <c r="Z26" s="78"/>
    </row>
    <row r="27" s="1" customFormat="1" ht="28" customHeight="1" spans="1:26">
      <c r="A27" s="41">
        <f t="shared" si="0"/>
        <v>18</v>
      </c>
      <c r="B27" s="90" t="str">
        <f>'[1]SPEC SHEET'!A28</f>
        <v>INNER STRAP LENGTH FROM FRT STRAP JOIN TO SHDLR SEAM</v>
      </c>
      <c r="C27" s="91"/>
      <c r="D27" s="91"/>
      <c r="E27" s="92"/>
      <c r="F27" s="50" t="s">
        <v>43</v>
      </c>
      <c r="G27" s="93">
        <v>0.25</v>
      </c>
      <c r="H27" s="97">
        <v>6.75</v>
      </c>
      <c r="I27" s="97">
        <v>6.875</v>
      </c>
      <c r="J27" s="94">
        <v>7</v>
      </c>
      <c r="K27" s="97">
        <v>7.125</v>
      </c>
      <c r="L27" s="97">
        <v>7.25</v>
      </c>
      <c r="M27" s="97">
        <v>7.375</v>
      </c>
      <c r="N27" s="97">
        <v>7.5</v>
      </c>
      <c r="O27" s="75"/>
      <c r="P27" s="75"/>
      <c r="Q27" s="75"/>
      <c r="R27" s="76"/>
      <c r="S27" s="75"/>
      <c r="T27" s="75"/>
      <c r="U27" s="75"/>
      <c r="V27" s="76"/>
      <c r="W27" s="75"/>
      <c r="X27" s="75"/>
      <c r="Y27" s="82"/>
      <c r="Z27" s="78"/>
    </row>
    <row r="28" s="1" customFormat="1" ht="28" customHeight="1" spans="1:26">
      <c r="A28" s="41">
        <f t="shared" si="0"/>
        <v>19</v>
      </c>
      <c r="B28" s="90" t="str">
        <f>'[1]SPEC SHEET'!A29</f>
        <v>INNER STRAP LENGTH FROM SHDLR SEAM TO BK STRAP JOIN</v>
      </c>
      <c r="C28" s="91"/>
      <c r="D28" s="91"/>
      <c r="E28" s="92"/>
      <c r="F28" s="50" t="s">
        <v>44</v>
      </c>
      <c r="G28" s="93">
        <v>0.25</v>
      </c>
      <c r="H28" s="97">
        <v>9.5</v>
      </c>
      <c r="I28" s="97">
        <v>9.75</v>
      </c>
      <c r="J28" s="94">
        <v>10</v>
      </c>
      <c r="K28" s="97">
        <v>10.25</v>
      </c>
      <c r="L28" s="97">
        <v>10.5</v>
      </c>
      <c r="M28" s="97">
        <v>10.75</v>
      </c>
      <c r="N28" s="97">
        <v>11</v>
      </c>
      <c r="O28" s="75"/>
      <c r="P28" s="75"/>
      <c r="Q28" s="75"/>
      <c r="R28" s="76"/>
      <c r="S28" s="75"/>
      <c r="T28" s="75"/>
      <c r="U28" s="75"/>
      <c r="V28" s="76"/>
      <c r="W28" s="75"/>
      <c r="X28" s="75"/>
      <c r="Y28" s="82"/>
      <c r="Z28" s="78"/>
    </row>
    <row r="29" s="1" customFormat="1" ht="28" customHeight="1" spans="1:26">
      <c r="A29" s="41">
        <f t="shared" si="0"/>
        <v>20</v>
      </c>
      <c r="B29" s="98" t="str">
        <f>'[1]SPEC SHEET'!A30</f>
        <v>SKIRT LINING CF LENGTH, FROM WAIST SEAM TO HEM (WHITE AND LEMON SORBET ONLY)</v>
      </c>
      <c r="C29" s="91"/>
      <c r="D29" s="91"/>
      <c r="E29" s="92"/>
      <c r="F29" s="50" t="s">
        <v>45</v>
      </c>
      <c r="G29" s="93">
        <v>0.25</v>
      </c>
      <c r="H29" s="96">
        <f>SUM(I29-0.25)</f>
        <v>40</v>
      </c>
      <c r="I29" s="96">
        <f>SUM(J29-0.25)</f>
        <v>40.25</v>
      </c>
      <c r="J29" s="101">
        <f>'[1]SPEC SHEET'!W30</f>
        <v>40.5</v>
      </c>
      <c r="K29" s="96">
        <f t="shared" ref="K29:N29" si="16">SUM(J29+0.25)</f>
        <v>40.75</v>
      </c>
      <c r="L29" s="96">
        <f t="shared" si="16"/>
        <v>41</v>
      </c>
      <c r="M29" s="96">
        <f t="shared" si="16"/>
        <v>41.25</v>
      </c>
      <c r="N29" s="96">
        <f t="shared" si="16"/>
        <v>41.5</v>
      </c>
      <c r="O29" s="75"/>
      <c r="P29" s="75"/>
      <c r="Q29" s="75"/>
      <c r="R29" s="76"/>
      <c r="S29" s="75"/>
      <c r="T29" s="75"/>
      <c r="U29" s="75"/>
      <c r="V29" s="76"/>
      <c r="W29" s="75"/>
      <c r="X29" s="75"/>
      <c r="Y29" s="82"/>
      <c r="Z29" s="78"/>
    </row>
    <row r="30" s="1" customFormat="1" ht="28" customHeight="1" spans="1:26">
      <c r="A30" s="41">
        <f t="shared" si="0"/>
        <v>21</v>
      </c>
      <c r="B30" s="98" t="str">
        <f>'[1]SPEC SHEET'!A31</f>
        <v>SKIRT LINING CB LENGTH, FROM WAIST SEAM TO HEM (WHITE AND LEMON SORBET ONLY)</v>
      </c>
      <c r="C30" s="91"/>
      <c r="D30" s="91"/>
      <c r="E30" s="92"/>
      <c r="F30" s="49" t="s">
        <v>46</v>
      </c>
      <c r="G30" s="93">
        <v>0.25</v>
      </c>
      <c r="H30" s="96">
        <f>SUM(I30-0.25)</f>
        <v>40</v>
      </c>
      <c r="I30" s="96">
        <f>SUM(J30-0.25)</f>
        <v>40.25</v>
      </c>
      <c r="J30" s="101">
        <f>'[1]SPEC SHEET'!W31</f>
        <v>40.5</v>
      </c>
      <c r="K30" s="96">
        <f t="shared" ref="K30:N30" si="17">SUM(J30+0.25)</f>
        <v>40.75</v>
      </c>
      <c r="L30" s="96">
        <f t="shared" si="17"/>
        <v>41</v>
      </c>
      <c r="M30" s="96">
        <f t="shared" si="17"/>
        <v>41.25</v>
      </c>
      <c r="N30" s="96">
        <f t="shared" si="17"/>
        <v>41.5</v>
      </c>
      <c r="O30" s="75"/>
      <c r="P30" s="75"/>
      <c r="Q30" s="75"/>
      <c r="R30" s="76"/>
      <c r="S30" s="75"/>
      <c r="T30" s="75"/>
      <c r="U30" s="75"/>
      <c r="V30" s="76"/>
      <c r="W30" s="75"/>
      <c r="X30" s="75"/>
      <c r="Y30" s="82"/>
      <c r="Z30" s="78"/>
    </row>
    <row r="31" s="1" customFormat="1" customHeight="1" spans="14:26"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="1" customFormat="1" customHeight="1" spans="14:26"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="1" customFormat="1" customHeight="1" spans="14:26"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="1" customFormat="1" customHeight="1" spans="14:26"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="1" customFormat="1" customHeight="1" spans="14:26"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="1" customFormat="1" customHeight="1" spans="14:26"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="1" customFormat="1" customHeight="1" spans="14:26"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="1" customFormat="1" customHeight="1" spans="14:26"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="1" customFormat="1" customHeight="1" spans="14:26"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="1" customFormat="1" customHeight="1" spans="14:26"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="1" customFormat="1" customHeight="1" spans="14:26"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="1" customFormat="1" customHeight="1" spans="14:26"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</sheetData>
  <mergeCells count="29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K16:N16">
    <cfRule type="notContainsBlanks" dxfId="0" priority="7">
      <formula>LEN(TRIM(K16))&gt;0</formula>
    </cfRule>
  </conditionalFormatting>
  <conditionalFormatting sqref="K17:M17">
    <cfRule type="notContainsBlanks" dxfId="0" priority="5">
      <formula>LEN(TRIM(K17))&gt;0</formula>
    </cfRule>
  </conditionalFormatting>
  <conditionalFormatting sqref="N17">
    <cfRule type="notContainsBlanks" dxfId="0" priority="6">
      <formula>LEN(TRIM(N17))&gt;0</formula>
    </cfRule>
  </conditionalFormatting>
  <conditionalFormatting sqref="K18:N18">
    <cfRule type="notContainsBlanks" dxfId="0" priority="4">
      <formula>LEN(TRIM(K18))&gt;0</formula>
    </cfRule>
  </conditionalFormatting>
  <conditionalFormatting sqref="O22">
    <cfRule type="notContainsBlanks" dxfId="0" priority="3">
      <formula>LEN(TRIM(O22))&gt;0</formula>
    </cfRule>
  </conditionalFormatting>
  <conditionalFormatting sqref="K9:N11">
    <cfRule type="notContainsBlanks" dxfId="0" priority="9">
      <formula>LEN(TRIM(K9))&gt;0</formula>
    </cfRule>
  </conditionalFormatting>
  <conditionalFormatting sqref="K12:N15">
    <cfRule type="notContainsBlanks" dxfId="0" priority="8">
      <formula>LEN(TRIM(K12))&gt;0</formula>
    </cfRule>
  </conditionalFormatting>
  <conditionalFormatting sqref="K19:N30">
    <cfRule type="notContainsBlanks" dxfId="0" priority="1">
      <formula>LEN(TRIM(K19))&gt;0</formula>
    </cfRule>
  </conditionalFormatting>
  <conditionalFormatting sqref="M27:N28">
    <cfRule type="notContainsBlanks" dxfId="0" priority="2">
      <formula>LEN(TRIM(M27))&gt;0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00694444444445" right="0.700694444444445" top="0.357638888888889" bottom="0.357638888888889" header="0.298611111111111" footer="0.298611111111111"/>
  <pageSetup paperSize="9" scale="6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2"/>
  <sheetViews>
    <sheetView tabSelected="1" view="pageBreakPreview" zoomScale="70" zoomScaleNormal="70" workbookViewId="0">
      <selection activeCell="U23" sqref="U23"/>
    </sheetView>
  </sheetViews>
  <sheetFormatPr defaultColWidth="12.6637168141593" defaultRowHeight="15.75" customHeight="1"/>
  <cols>
    <col min="1" max="1" width="4.33628318584071" style="1" customWidth="1"/>
    <col min="2" max="2" width="16.3362831858407" style="1" customWidth="1"/>
    <col min="3" max="3" width="25.3362831858407" style="1" customWidth="1"/>
    <col min="4" max="4" width="20.3362831858407" style="1" customWidth="1"/>
    <col min="5" max="5" width="19.3362831858407" style="1" customWidth="1"/>
    <col min="6" max="6" width="49.1946902654867" style="1" customWidth="1"/>
    <col min="7" max="7" width="9" style="1" customWidth="1"/>
    <col min="8" max="14" width="10.5575221238938" style="1" customWidth="1"/>
    <col min="15" max="15" width="5.66371681415929" style="1" customWidth="1"/>
    <col min="16" max="18" width="8.66371681415929" style="1" customWidth="1"/>
    <col min="19" max="19" width="5.50442477876106" style="1" customWidth="1"/>
    <col min="20" max="20" width="8.66371681415929" style="1" customWidth="1"/>
    <col min="21" max="22" width="8.50442477876106" style="1" customWidth="1"/>
    <col min="23" max="23" width="6.66371681415929" style="1" customWidth="1"/>
    <col min="24" max="24" width="10.3362831858407" style="1" customWidth="1"/>
    <col min="25" max="25" width="28.6637168141593" style="1" customWidth="1"/>
    <col min="26" max="16384" width="12.6637168141593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7" t="str">
        <f>'[1]Style Summary Cover Page'!E1</f>
        <v>BG7293</v>
      </c>
      <c r="H1" s="8"/>
      <c r="I1" s="52" t="s">
        <v>2</v>
      </c>
      <c r="J1" s="5"/>
      <c r="K1" s="7" t="e">
        <f>'[1]Style Summary Cover Page'!I1</f>
        <v>#REF!</v>
      </c>
      <c r="L1" s="53"/>
      <c r="M1" s="53"/>
      <c r="N1" s="8"/>
      <c r="O1" s="54"/>
      <c r="P1" s="54"/>
      <c r="Q1" s="54"/>
      <c r="R1" s="54"/>
      <c r="S1" s="54"/>
      <c r="T1" s="54"/>
      <c r="U1" s="54"/>
      <c r="V1" s="54"/>
      <c r="W1" s="54"/>
      <c r="X1" s="54"/>
      <c r="Y1" s="81"/>
      <c r="Z1" s="78"/>
    </row>
    <row r="2" s="1" customFormat="1" customHeight="1" spans="1:26">
      <c r="A2" s="9" t="s">
        <v>3</v>
      </c>
      <c r="B2" s="10"/>
      <c r="C2" s="11" t="str">
        <f>'[1]Style Summary Cover Page'!B2</f>
        <v>LAUREN DRESS</v>
      </c>
      <c r="D2" s="12" t="s">
        <v>4</v>
      </c>
      <c r="E2" s="13" t="str">
        <f>'[1]Style Summary Cover Page'!D2</f>
        <v>SOPHIA SOLOMONSON</v>
      </c>
      <c r="F2" s="13"/>
      <c r="G2" s="14"/>
      <c r="H2" s="15" t="s">
        <v>5</v>
      </c>
      <c r="I2" s="15"/>
      <c r="J2" s="15"/>
      <c r="K2" s="55" t="str">
        <f>'[1]Style Summary Cover Page'!I2</f>
        <v>LAUREN MIDI DRESS</v>
      </c>
      <c r="L2" s="56"/>
      <c r="M2" s="56"/>
      <c r="N2" s="57"/>
      <c r="O2" s="58"/>
      <c r="P2" s="58"/>
      <c r="Q2" s="58"/>
      <c r="R2" s="58"/>
      <c r="S2" s="58"/>
      <c r="T2" s="58"/>
      <c r="U2" s="58"/>
      <c r="V2" s="58"/>
      <c r="W2" s="58"/>
      <c r="X2" s="58"/>
      <c r="Y2" s="81"/>
      <c r="Z2" s="78"/>
    </row>
    <row r="3" s="1" customFormat="1" customHeight="1" spans="1:26">
      <c r="A3" s="16" t="s">
        <v>6</v>
      </c>
      <c r="B3" s="17"/>
      <c r="C3" s="18">
        <f>'[1]Style Summary Cover Page'!B3</f>
        <v>45589</v>
      </c>
      <c r="D3" s="19" t="s">
        <v>7</v>
      </c>
      <c r="E3" s="20" t="str">
        <f>'[1]Style Summary Cover Page'!D3</f>
        <v>SOPHIA S</v>
      </c>
      <c r="F3" s="20"/>
      <c r="G3" s="21"/>
      <c r="H3" s="22"/>
      <c r="I3" s="22"/>
      <c r="J3" s="22"/>
      <c r="K3" s="55"/>
      <c r="L3" s="56"/>
      <c r="M3" s="56"/>
      <c r="N3" s="57"/>
      <c r="O3" s="58"/>
      <c r="P3" s="58"/>
      <c r="Q3" s="58"/>
      <c r="R3" s="58"/>
      <c r="S3" s="58"/>
      <c r="T3" s="58"/>
      <c r="U3" s="58"/>
      <c r="V3" s="58"/>
      <c r="W3" s="58"/>
      <c r="X3" s="58"/>
      <c r="Y3" s="81"/>
      <c r="Z3" s="78"/>
    </row>
    <row r="4" s="1" customFormat="1" customHeight="1" spans="1:26">
      <c r="A4" s="16" t="s">
        <v>8</v>
      </c>
      <c r="B4" s="17"/>
      <c r="C4" s="18" t="str">
        <f>'[1]Style Summary Cover Page'!B4</f>
        <v>FALL 25</v>
      </c>
      <c r="D4" s="19" t="s">
        <v>9</v>
      </c>
      <c r="E4" s="20" t="str">
        <f>'[1]Style Summary Cover Page'!D4</f>
        <v>GLADYS</v>
      </c>
      <c r="F4" s="20"/>
      <c r="G4" s="23"/>
      <c r="H4" s="22"/>
      <c r="I4" s="22"/>
      <c r="J4" s="22"/>
      <c r="K4" s="59"/>
      <c r="L4" s="60"/>
      <c r="M4" s="60"/>
      <c r="N4" s="61"/>
      <c r="O4" s="58"/>
      <c r="P4" s="58"/>
      <c r="Q4" s="58"/>
      <c r="R4" s="58"/>
      <c r="S4" s="58"/>
      <c r="T4" s="58"/>
      <c r="U4" s="58"/>
      <c r="V4" s="58"/>
      <c r="W4" s="58"/>
      <c r="X4" s="58"/>
      <c r="Y4" s="81"/>
      <c r="Z4" s="78"/>
    </row>
    <row r="5" s="1" customFormat="1" customHeight="1" spans="1:26">
      <c r="A5" s="16" t="s">
        <v>10</v>
      </c>
      <c r="B5" s="17"/>
      <c r="C5" s="18" t="str">
        <f>'[1]Style Summary Cover Page'!B5</f>
        <v>XS-XXL</v>
      </c>
      <c r="D5" s="19" t="s">
        <v>11</v>
      </c>
      <c r="E5" s="20" t="str">
        <f>'[1]Style Summary Cover Page'!D5</f>
        <v>ANY AVAILABLE</v>
      </c>
      <c r="F5" s="20"/>
      <c r="G5" s="23"/>
      <c r="H5" s="24" t="s">
        <v>12</v>
      </c>
      <c r="I5" s="62"/>
      <c r="J5" s="63"/>
      <c r="K5" s="64" t="str">
        <f>'[1]Style Summary Cover Page'!I5</f>
        <v>NO</v>
      </c>
      <c r="L5" s="64"/>
      <c r="M5" s="64"/>
      <c r="N5" s="65"/>
      <c r="O5" s="58"/>
      <c r="P5" s="58"/>
      <c r="Q5" s="58"/>
      <c r="R5" s="58"/>
      <c r="S5" s="58"/>
      <c r="T5" s="58"/>
      <c r="U5" s="58"/>
      <c r="V5" s="58"/>
      <c r="W5" s="58"/>
      <c r="X5" s="58"/>
      <c r="Y5" s="81"/>
      <c r="Z5" s="78"/>
    </row>
    <row r="6" s="1" customFormat="1" customHeight="1" spans="1:26">
      <c r="A6" s="25" t="s">
        <v>13</v>
      </c>
      <c r="B6" s="26"/>
      <c r="C6" s="27" t="str">
        <f>'[1]Style Summary Cover Page'!B6</f>
        <v>SMALL</v>
      </c>
      <c r="D6" s="28" t="s">
        <v>14</v>
      </c>
      <c r="E6" s="29" t="str">
        <f>'[1]Style Summary Cover Page'!D6</f>
        <v>MATTE SATIN</v>
      </c>
      <c r="F6" s="29"/>
      <c r="G6" s="30"/>
      <c r="H6" s="31" t="s">
        <v>15</v>
      </c>
      <c r="I6" s="66"/>
      <c r="J6" s="67"/>
      <c r="K6" s="68" t="e">
        <f>'[1]Style Summary Cover Page'!I6</f>
        <v>#REF!</v>
      </c>
      <c r="L6" s="68"/>
      <c r="M6" s="68"/>
      <c r="N6" s="69"/>
      <c r="O6" s="58"/>
      <c r="P6" s="58"/>
      <c r="Q6" s="58"/>
      <c r="R6" s="58"/>
      <c r="S6" s="58"/>
      <c r="T6" s="58"/>
      <c r="U6" s="58"/>
      <c r="V6" s="58"/>
      <c r="W6" s="58"/>
      <c r="X6" s="79"/>
      <c r="Y6" s="81"/>
      <c r="Z6" s="78"/>
    </row>
    <row r="7" s="1" customFormat="1" customHeight="1" spans="1:26">
      <c r="A7" s="32"/>
      <c r="B7" s="33" t="s">
        <v>16</v>
      </c>
      <c r="C7" s="34"/>
      <c r="D7" s="34"/>
      <c r="E7" s="34"/>
      <c r="F7" s="34"/>
      <c r="G7" s="35" t="s">
        <v>17</v>
      </c>
      <c r="H7" s="36" t="s">
        <v>18</v>
      </c>
      <c r="I7" s="36" t="s">
        <v>19</v>
      </c>
      <c r="J7" s="70" t="s">
        <v>20</v>
      </c>
      <c r="K7" s="71" t="s">
        <v>21</v>
      </c>
      <c r="L7" s="36" t="s">
        <v>22</v>
      </c>
      <c r="M7" s="36" t="s">
        <v>23</v>
      </c>
      <c r="N7" s="36" t="s">
        <v>24</v>
      </c>
      <c r="O7" s="72"/>
      <c r="P7" s="72"/>
      <c r="Q7" s="80"/>
      <c r="R7" s="72"/>
      <c r="S7" s="72"/>
      <c r="T7" s="72"/>
      <c r="U7" s="80"/>
      <c r="V7" s="72"/>
      <c r="W7" s="72"/>
      <c r="X7" s="80"/>
      <c r="Y7" s="74"/>
      <c r="Z7" s="78"/>
    </row>
    <row r="8" s="1" customFormat="1" ht="15" customHeight="1" spans="1:26">
      <c r="A8" s="37"/>
      <c r="B8" s="38"/>
      <c r="C8" s="38"/>
      <c r="D8" s="38"/>
      <c r="E8" s="38"/>
      <c r="F8" s="38"/>
      <c r="G8" s="39"/>
      <c r="H8" s="40"/>
      <c r="I8" s="40"/>
      <c r="J8" s="40"/>
      <c r="K8" s="40"/>
      <c r="L8" s="40"/>
      <c r="M8" s="40"/>
      <c r="N8" s="40"/>
      <c r="O8" s="73"/>
      <c r="P8" s="74"/>
      <c r="Q8" s="74"/>
      <c r="R8" s="74"/>
      <c r="S8" s="73"/>
      <c r="T8" s="74"/>
      <c r="U8" s="74"/>
      <c r="V8" s="74"/>
      <c r="W8" s="73"/>
      <c r="X8" s="74"/>
      <c r="Y8" s="74"/>
      <c r="Z8" s="78"/>
    </row>
    <row r="9" s="1" customFormat="1" ht="28" customHeight="1" spans="1:26">
      <c r="A9" s="41">
        <v>1</v>
      </c>
      <c r="B9" s="42" t="str">
        <f>'[1]SPEC SHEET'!A10</f>
        <v>CF BODICE LENGTH, FROM NK EDGE TO WAIST SEAM</v>
      </c>
      <c r="C9" s="43"/>
      <c r="D9" s="43"/>
      <c r="E9" s="44"/>
      <c r="F9" s="45" t="s">
        <v>25</v>
      </c>
      <c r="G9" s="46">
        <v>0.25</v>
      </c>
      <c r="H9" s="47">
        <f>'XS-XXL'!H9*2.54</f>
        <v>31.75</v>
      </c>
      <c r="I9" s="47">
        <f>'XS-XXL'!I9*2.54</f>
        <v>32.385</v>
      </c>
      <c r="J9" s="47">
        <f>'XS-XXL'!J9*2.54</f>
        <v>33.02</v>
      </c>
      <c r="K9" s="47">
        <f>'XS-XXL'!K9*2.54</f>
        <v>33.655</v>
      </c>
      <c r="L9" s="47">
        <f>'XS-XXL'!L9*2.54</f>
        <v>34.29</v>
      </c>
      <c r="M9" s="47">
        <f>'XS-XXL'!M9*2.54</f>
        <v>34.925</v>
      </c>
      <c r="N9" s="47">
        <f>'XS-XXL'!N9*2.54</f>
        <v>35.56</v>
      </c>
      <c r="O9" s="75"/>
      <c r="P9" s="75"/>
      <c r="Q9" s="75"/>
      <c r="R9" s="76"/>
      <c r="S9" s="75"/>
      <c r="T9" s="75"/>
      <c r="U9" s="75"/>
      <c r="V9" s="76"/>
      <c r="W9" s="75"/>
      <c r="X9" s="75"/>
      <c r="Y9" s="82"/>
      <c r="Z9" s="78"/>
    </row>
    <row r="10" s="1" customFormat="1" ht="28" customHeight="1" spans="1:26">
      <c r="A10" s="41">
        <f t="shared" ref="A10:A30" si="0">A9+1</f>
        <v>2</v>
      </c>
      <c r="B10" s="42" t="str">
        <f>'[1]SPEC SHEET'!A11</f>
        <v>CF SKIRT LENGTH (FROM CF WAIST SEAM TO HEM)</v>
      </c>
      <c r="C10" s="43"/>
      <c r="D10" s="43"/>
      <c r="E10" s="44"/>
      <c r="F10" s="48" t="s">
        <v>26</v>
      </c>
      <c r="G10" s="46">
        <v>0.25</v>
      </c>
      <c r="H10" s="47">
        <f>'XS-XXL'!H10*2.54</f>
        <v>100.33</v>
      </c>
      <c r="I10" s="47">
        <f>'XS-XXL'!I10*2.54</f>
        <v>100.965</v>
      </c>
      <c r="J10" s="47">
        <f>'XS-XXL'!J10*2.54</f>
        <v>101.6</v>
      </c>
      <c r="K10" s="47">
        <f>'XS-XXL'!K10*2.54</f>
        <v>102.235</v>
      </c>
      <c r="L10" s="47">
        <f>'XS-XXL'!L10*2.54</f>
        <v>102.87</v>
      </c>
      <c r="M10" s="47">
        <f>'XS-XXL'!M10*2.54</f>
        <v>103.505</v>
      </c>
      <c r="N10" s="47">
        <f>'XS-XXL'!N10*2.54</f>
        <v>104.14</v>
      </c>
      <c r="O10" s="75"/>
      <c r="P10" s="75"/>
      <c r="Q10" s="75"/>
      <c r="R10" s="76"/>
      <c r="S10" s="75"/>
      <c r="T10" s="75"/>
      <c r="U10" s="75"/>
      <c r="V10" s="76"/>
      <c r="W10" s="75"/>
      <c r="X10" s="75"/>
      <c r="Y10" s="82"/>
      <c r="Z10" s="78"/>
    </row>
    <row r="11" s="1" customFormat="1" ht="28" customHeight="1" spans="1:26">
      <c r="A11" s="41"/>
      <c r="B11" s="42" t="str">
        <f>'[1]SPEC SHEET'!A12</f>
        <v>CB SKIRT LENGTH (FROM CB WAIST SEAM TO HEM)</v>
      </c>
      <c r="C11" s="43"/>
      <c r="D11" s="43"/>
      <c r="E11" s="44"/>
      <c r="F11" s="48" t="s">
        <v>27</v>
      </c>
      <c r="G11" s="46">
        <v>0.25</v>
      </c>
      <c r="H11" s="47">
        <f>'XS-XXL'!H11*2.54</f>
        <v>100.33</v>
      </c>
      <c r="I11" s="47">
        <f>'XS-XXL'!I11*2.54</f>
        <v>100.965</v>
      </c>
      <c r="J11" s="47">
        <f>'XS-XXL'!J11*2.54</f>
        <v>101.6</v>
      </c>
      <c r="K11" s="47">
        <f>'XS-XXL'!K11*2.54</f>
        <v>102.235</v>
      </c>
      <c r="L11" s="47">
        <f>'XS-XXL'!L11*2.54</f>
        <v>102.87</v>
      </c>
      <c r="M11" s="47">
        <f>'XS-XXL'!M11*2.54</f>
        <v>103.505</v>
      </c>
      <c r="N11" s="47">
        <f>'XS-XXL'!N11*2.54</f>
        <v>104.14</v>
      </c>
      <c r="O11" s="75"/>
      <c r="P11" s="75"/>
      <c r="Q11" s="75"/>
      <c r="R11" s="76"/>
      <c r="S11" s="75"/>
      <c r="T11" s="75"/>
      <c r="U11" s="75"/>
      <c r="V11" s="76"/>
      <c r="W11" s="75"/>
      <c r="X11" s="75"/>
      <c r="Y11" s="82"/>
      <c r="Z11" s="78"/>
    </row>
    <row r="12" s="1" customFormat="1" ht="28" customHeight="1" spans="1:26">
      <c r="A12" s="41">
        <f>A10+1</f>
        <v>3</v>
      </c>
      <c r="B12" s="42" t="str">
        <f>'[1]SPEC SHEET'!A13</f>
        <v>BUST CIRCUMFERENCE (1" BELOW AH)</v>
      </c>
      <c r="C12" s="43"/>
      <c r="D12" s="43"/>
      <c r="E12" s="44"/>
      <c r="F12" s="48" t="s">
        <v>47</v>
      </c>
      <c r="G12" s="46">
        <v>0.25</v>
      </c>
      <c r="H12" s="47">
        <f>'XS-XXL'!H12*2.54</f>
        <v>63.5</v>
      </c>
      <c r="I12" s="47">
        <f>'XS-XXL'!I12*2.54</f>
        <v>68.58</v>
      </c>
      <c r="J12" s="47">
        <f>'XS-XXL'!J12*2.54</f>
        <v>73.66</v>
      </c>
      <c r="K12" s="47">
        <f>'XS-XXL'!K12*2.54</f>
        <v>78.74</v>
      </c>
      <c r="L12" s="47">
        <f>'XS-XXL'!L12*2.54</f>
        <v>85.09</v>
      </c>
      <c r="M12" s="47">
        <f>'XS-XXL'!M12*2.54</f>
        <v>90.17</v>
      </c>
      <c r="N12" s="47">
        <f>'XS-XXL'!N12*2.54</f>
        <v>95.25</v>
      </c>
      <c r="O12" s="75"/>
      <c r="P12" s="75"/>
      <c r="Q12" s="75"/>
      <c r="R12" s="76"/>
      <c r="S12" s="75"/>
      <c r="T12" s="75"/>
      <c r="U12" s="75"/>
      <c r="V12" s="76"/>
      <c r="W12" s="75"/>
      <c r="X12" s="75"/>
      <c r="Y12" s="82"/>
      <c r="Z12" s="78"/>
    </row>
    <row r="13" s="1" customFormat="1" ht="28" customHeight="1" spans="1:26">
      <c r="A13" s="41">
        <f t="shared" si="0"/>
        <v>4</v>
      </c>
      <c r="B13" s="42" t="str">
        <f>'[1]SPEC SHEET'!A14</f>
        <v>WAIST CIRCUMFERENCE (6" BELOW AH)</v>
      </c>
      <c r="C13" s="43"/>
      <c r="D13" s="43"/>
      <c r="E13" s="44"/>
      <c r="F13" s="48" t="s">
        <v>48</v>
      </c>
      <c r="G13" s="46">
        <v>0.25</v>
      </c>
      <c r="H13" s="47">
        <f>'XS-XXL'!H13*2.54</f>
        <v>55.88</v>
      </c>
      <c r="I13" s="47">
        <f>'XS-XXL'!I13*2.54</f>
        <v>60.96</v>
      </c>
      <c r="J13" s="47">
        <f>'XS-XXL'!J13*2.54</f>
        <v>66.04</v>
      </c>
      <c r="K13" s="47">
        <f>'XS-XXL'!K13*2.54</f>
        <v>71.12</v>
      </c>
      <c r="L13" s="47">
        <f>'XS-XXL'!L13*2.54</f>
        <v>77.47</v>
      </c>
      <c r="M13" s="47">
        <f>'XS-XXL'!M13*2.54</f>
        <v>82.55</v>
      </c>
      <c r="N13" s="47">
        <f>'XS-XXL'!N13*2.54</f>
        <v>87.63</v>
      </c>
      <c r="O13" s="75"/>
      <c r="P13" s="75"/>
      <c r="Q13" s="75"/>
      <c r="R13" s="76"/>
      <c r="S13" s="75"/>
      <c r="T13" s="75"/>
      <c r="U13" s="75"/>
      <c r="V13" s="76"/>
      <c r="W13" s="75"/>
      <c r="X13" s="75"/>
      <c r="Y13" s="82"/>
      <c r="Z13" s="78"/>
    </row>
    <row r="14" s="1" customFormat="1" ht="28" customHeight="1" spans="1:26">
      <c r="A14" s="41">
        <f t="shared" si="0"/>
        <v>5</v>
      </c>
      <c r="B14" s="42" t="str">
        <f>'[1]SPEC SHEET'!A15</f>
        <v>DROP WAIST SEAM CIRCUMFERENCE - STRAIGHT</v>
      </c>
      <c r="C14" s="43"/>
      <c r="D14" s="43"/>
      <c r="E14" s="44"/>
      <c r="F14" s="48" t="s">
        <v>30</v>
      </c>
      <c r="G14" s="46">
        <v>0.25</v>
      </c>
      <c r="H14" s="47">
        <f>'XS-XXL'!H14*2.54</f>
        <v>57.15</v>
      </c>
      <c r="I14" s="47">
        <f>'XS-XXL'!I14*2.54</f>
        <v>62.23</v>
      </c>
      <c r="J14" s="47">
        <f>'XS-XXL'!J14*2.54</f>
        <v>67.31</v>
      </c>
      <c r="K14" s="47">
        <f>'XS-XXL'!K14*2.54</f>
        <v>72.39</v>
      </c>
      <c r="L14" s="47">
        <f>'XS-XXL'!L14*2.54</f>
        <v>78.74</v>
      </c>
      <c r="M14" s="47">
        <f>'XS-XXL'!M14*2.54</f>
        <v>83.82</v>
      </c>
      <c r="N14" s="47">
        <f>'XS-XXL'!N14*2.54</f>
        <v>88.9</v>
      </c>
      <c r="O14" s="75"/>
      <c r="P14" s="75"/>
      <c r="Q14" s="75"/>
      <c r="R14" s="76"/>
      <c r="S14" s="75"/>
      <c r="T14" s="75"/>
      <c r="U14" s="75"/>
      <c r="V14" s="76"/>
      <c r="W14" s="75"/>
      <c r="X14" s="75"/>
      <c r="Y14" s="82"/>
      <c r="Z14" s="78"/>
    </row>
    <row r="15" s="1" customFormat="1" ht="28" customHeight="1" spans="1:26">
      <c r="A15" s="41">
        <f t="shared" si="0"/>
        <v>6</v>
      </c>
      <c r="B15" s="42" t="str">
        <f>'[1]SPEC SHEET'!A16</f>
        <v>SWEEP CIRCUMFERENCE (SELF) - ALONG THE CURVE</v>
      </c>
      <c r="C15" s="43"/>
      <c r="D15" s="43"/>
      <c r="E15" s="44"/>
      <c r="F15" s="48" t="s">
        <v>31</v>
      </c>
      <c r="G15" s="46">
        <v>0.5</v>
      </c>
      <c r="H15" s="47">
        <f>'XS-XXL'!H15*2.54</f>
        <v>218.44</v>
      </c>
      <c r="I15" s="47">
        <f>'XS-XXL'!I15*2.54</f>
        <v>223.52</v>
      </c>
      <c r="J15" s="47">
        <f>'XS-XXL'!J15*2.54</f>
        <v>228.6</v>
      </c>
      <c r="K15" s="47">
        <f>'XS-XXL'!K15*2.54</f>
        <v>233.68</v>
      </c>
      <c r="L15" s="47">
        <f>'XS-XXL'!L15*2.54</f>
        <v>240.03</v>
      </c>
      <c r="M15" s="47">
        <f>'XS-XXL'!M15*2.54</f>
        <v>245.11</v>
      </c>
      <c r="N15" s="47">
        <f>'XS-XXL'!N15*2.54</f>
        <v>250.19</v>
      </c>
      <c r="O15" s="75"/>
      <c r="P15" s="75"/>
      <c r="Q15" s="75"/>
      <c r="R15" s="76"/>
      <c r="S15" s="75"/>
      <c r="T15" s="75"/>
      <c r="U15" s="75"/>
      <c r="V15" s="76"/>
      <c r="W15" s="75"/>
      <c r="X15" s="75"/>
      <c r="Y15" s="82"/>
      <c r="Z15" s="78"/>
    </row>
    <row r="16" s="1" customFormat="1" ht="28" customHeight="1" spans="1:26">
      <c r="A16" s="41">
        <f t="shared" si="0"/>
        <v>7</v>
      </c>
      <c r="B16" s="42" t="str">
        <f>'[1]SPEC SHEET'!A17</f>
        <v>ZIPPER LENGTH</v>
      </c>
      <c r="C16" s="43"/>
      <c r="D16" s="43"/>
      <c r="E16" s="44"/>
      <c r="F16" s="48" t="s">
        <v>32</v>
      </c>
      <c r="G16" s="46">
        <v>0.25</v>
      </c>
      <c r="H16" s="47">
        <f>'XS-XXL'!H16*2.54</f>
        <v>29.21</v>
      </c>
      <c r="I16" s="47">
        <f>'XS-XXL'!I16*2.54</f>
        <v>29.21</v>
      </c>
      <c r="J16" s="47">
        <f>'XS-XXL'!J16*2.54</f>
        <v>29.21</v>
      </c>
      <c r="K16" s="47">
        <f>'XS-XXL'!K16*2.54</f>
        <v>29.21</v>
      </c>
      <c r="L16" s="47">
        <f>'XS-XXL'!L16*2.54</f>
        <v>29.845</v>
      </c>
      <c r="M16" s="47">
        <f>'XS-XXL'!M16*2.54</f>
        <v>29.845</v>
      </c>
      <c r="N16" s="47">
        <f>'XS-XXL'!N16*2.54</f>
        <v>29.845</v>
      </c>
      <c r="O16" s="75"/>
      <c r="P16" s="75"/>
      <c r="Q16" s="75"/>
      <c r="R16" s="76"/>
      <c r="S16" s="75"/>
      <c r="T16" s="75"/>
      <c r="U16" s="75"/>
      <c r="V16" s="76"/>
      <c r="W16" s="75"/>
      <c r="X16" s="75"/>
      <c r="Y16" s="82"/>
      <c r="Z16" s="78"/>
    </row>
    <row r="17" s="1" customFormat="1" ht="28" customHeight="1" spans="1:26">
      <c r="A17" s="41">
        <f t="shared" si="0"/>
        <v>8</v>
      </c>
      <c r="B17" s="42" t="str">
        <f>'[1]SPEC SHEET'!A18</f>
        <v>SHOULDER STRAP WIDTH</v>
      </c>
      <c r="C17" s="43"/>
      <c r="D17" s="43"/>
      <c r="E17" s="44"/>
      <c r="F17" s="48" t="s">
        <v>33</v>
      </c>
      <c r="G17" s="46">
        <v>0.125</v>
      </c>
      <c r="H17" s="47">
        <f>'XS-XXL'!H17*2.54</f>
        <v>2.54</v>
      </c>
      <c r="I17" s="47">
        <f>'XS-XXL'!I17*2.54</f>
        <v>2.54</v>
      </c>
      <c r="J17" s="47">
        <f>'XS-XXL'!J17*2.54</f>
        <v>2.54</v>
      </c>
      <c r="K17" s="47">
        <f>'XS-XXL'!K17*2.54</f>
        <v>2.54</v>
      </c>
      <c r="L17" s="47">
        <f>'XS-XXL'!L17*2.54</f>
        <v>2.54</v>
      </c>
      <c r="M17" s="47">
        <f>'XS-XXL'!M17*2.54</f>
        <v>2.54</v>
      </c>
      <c r="N17" s="47">
        <f>'XS-XXL'!N17*2.54</f>
        <v>2.54</v>
      </c>
      <c r="O17" s="75"/>
      <c r="P17" s="75"/>
      <c r="Q17" s="75"/>
      <c r="R17" s="76"/>
      <c r="S17" s="75"/>
      <c r="T17" s="75"/>
      <c r="U17" s="75"/>
      <c r="V17" s="76"/>
      <c r="W17" s="75"/>
      <c r="X17" s="75"/>
      <c r="Y17" s="82"/>
      <c r="Z17" s="78"/>
    </row>
    <row r="18" s="1" customFormat="1" ht="28" customHeight="1" spans="1:26">
      <c r="A18" s="41">
        <f t="shared" si="0"/>
        <v>9</v>
      </c>
      <c r="B18" s="42" t="str">
        <f>'[1]SPEC SHEET'!A19</f>
        <v>BACK STRAP DISTANCE (PRINCESS SEAM TO PRINCESS SEAM) - STRAIGHT</v>
      </c>
      <c r="C18" s="43"/>
      <c r="D18" s="43"/>
      <c r="E18" s="44"/>
      <c r="F18" s="48" t="s">
        <v>34</v>
      </c>
      <c r="G18" s="46">
        <v>0.25</v>
      </c>
      <c r="H18" s="47">
        <f>'XS-XXL'!H18*2.54</f>
        <v>8.89</v>
      </c>
      <c r="I18" s="47">
        <f>'XS-XXL'!I18*2.54</f>
        <v>9.525</v>
      </c>
      <c r="J18" s="47">
        <f>'XS-XXL'!J18*2.54</f>
        <v>10.16</v>
      </c>
      <c r="K18" s="47">
        <f>'XS-XXL'!K18*2.54</f>
        <v>10.795</v>
      </c>
      <c r="L18" s="47">
        <f>'XS-XXL'!L18*2.54</f>
        <v>11.43</v>
      </c>
      <c r="M18" s="47">
        <f>'XS-XXL'!M18*2.54</f>
        <v>12.065</v>
      </c>
      <c r="N18" s="47">
        <f>'XS-XXL'!N18*2.54</f>
        <v>12.7</v>
      </c>
      <c r="O18" s="75"/>
      <c r="P18" s="75"/>
      <c r="Q18" s="75"/>
      <c r="R18" s="76"/>
      <c r="S18" s="75"/>
      <c r="T18" s="75"/>
      <c r="U18" s="75"/>
      <c r="V18" s="76"/>
      <c r="W18" s="75"/>
      <c r="X18" s="75"/>
      <c r="Y18" s="82"/>
      <c r="Z18" s="78"/>
    </row>
    <row r="19" s="1" customFormat="1" ht="28" customHeight="1" spans="1:26">
      <c r="A19" s="41">
        <f t="shared" si="0"/>
        <v>10</v>
      </c>
      <c r="B19" s="42" t="str">
        <f>'[1]SPEC SHEET'!A20</f>
        <v>AH CIRCUMFERENCE</v>
      </c>
      <c r="C19" s="43"/>
      <c r="D19" s="43"/>
      <c r="E19" s="44"/>
      <c r="F19" s="49" t="s">
        <v>35</v>
      </c>
      <c r="G19" s="46">
        <v>0.25</v>
      </c>
      <c r="H19" s="47">
        <f>'XS-XXL'!H19*2.54</f>
        <v>48.26</v>
      </c>
      <c r="I19" s="47">
        <f>'XS-XXL'!I19*2.54</f>
        <v>50.165</v>
      </c>
      <c r="J19" s="47">
        <f>'XS-XXL'!J19*2.54</f>
        <v>52.07</v>
      </c>
      <c r="K19" s="47">
        <f>'XS-XXL'!K19*2.54</f>
        <v>53.975</v>
      </c>
      <c r="L19" s="47">
        <f>'XS-XXL'!L19*2.54</f>
        <v>55.88</v>
      </c>
      <c r="M19" s="47">
        <f>'XS-XXL'!M19*2.54</f>
        <v>57.785</v>
      </c>
      <c r="N19" s="47">
        <f>'XS-XXL'!N19*2.54</f>
        <v>59.69</v>
      </c>
      <c r="O19" s="75"/>
      <c r="P19" s="76"/>
      <c r="Q19" s="75"/>
      <c r="R19" s="76"/>
      <c r="S19" s="75"/>
      <c r="T19" s="76"/>
      <c r="U19" s="75"/>
      <c r="V19" s="76"/>
      <c r="W19" s="75"/>
      <c r="X19" s="75"/>
      <c r="Y19" s="82"/>
      <c r="Z19" s="78"/>
    </row>
    <row r="20" s="1" customFormat="1" ht="28" customHeight="1" spans="1:26">
      <c r="A20" s="41">
        <f t="shared" si="0"/>
        <v>11</v>
      </c>
      <c r="B20" s="42" t="str">
        <f>'[1]SPEC SHEET'!A21</f>
        <v>FRONT ARMHOLE ALONG SEAM</v>
      </c>
      <c r="C20" s="43"/>
      <c r="D20" s="43"/>
      <c r="E20" s="44"/>
      <c r="F20" s="49" t="s">
        <v>36</v>
      </c>
      <c r="G20" s="46">
        <v>0.125</v>
      </c>
      <c r="H20" s="47">
        <f>'XS-XXL'!H20*2.54</f>
        <v>24.4475</v>
      </c>
      <c r="I20" s="47">
        <f>'XS-XXL'!I20*2.54</f>
        <v>25.4</v>
      </c>
      <c r="J20" s="47">
        <f>'XS-XXL'!J20*2.54</f>
        <v>26.3525</v>
      </c>
      <c r="K20" s="47">
        <f>'XS-XXL'!K20*2.54</f>
        <v>27.305</v>
      </c>
      <c r="L20" s="47">
        <f>'XS-XXL'!L20*2.54</f>
        <v>28.2575</v>
      </c>
      <c r="M20" s="47">
        <f>'XS-XXL'!M20*2.54</f>
        <v>29.21</v>
      </c>
      <c r="N20" s="47">
        <f>'XS-XXL'!N20*2.54</f>
        <v>30.1625</v>
      </c>
      <c r="O20" s="75"/>
      <c r="P20" s="75"/>
      <c r="Q20" s="75"/>
      <c r="R20" s="76"/>
      <c r="S20" s="75"/>
      <c r="T20" s="75"/>
      <c r="U20" s="75"/>
      <c r="V20" s="76"/>
      <c r="W20" s="75"/>
      <c r="X20" s="75"/>
      <c r="Y20" s="82"/>
      <c r="Z20" s="78"/>
    </row>
    <row r="21" s="1" customFormat="1" ht="28" customHeight="1" spans="1:26">
      <c r="A21" s="41">
        <f t="shared" si="0"/>
        <v>12</v>
      </c>
      <c r="B21" s="42" t="str">
        <f>'[1]SPEC SHEET'!A22</f>
        <v>BACK ARMHOLE ALONG SEAM</v>
      </c>
      <c r="C21" s="43"/>
      <c r="D21" s="43"/>
      <c r="E21" s="44"/>
      <c r="F21" s="49" t="s">
        <v>37</v>
      </c>
      <c r="G21" s="46">
        <v>0.125</v>
      </c>
      <c r="H21" s="47">
        <f>'XS-XXL'!H21*2.54</f>
        <v>23.8125</v>
      </c>
      <c r="I21" s="47">
        <f>'XS-XXL'!I21*2.54</f>
        <v>24.765</v>
      </c>
      <c r="J21" s="47">
        <f>'XS-XXL'!J21*2.54</f>
        <v>25.7175</v>
      </c>
      <c r="K21" s="47">
        <f>'XS-XXL'!K21*2.54</f>
        <v>26.67</v>
      </c>
      <c r="L21" s="47">
        <f>'XS-XXL'!L21*2.54</f>
        <v>27.6225</v>
      </c>
      <c r="M21" s="47">
        <f>'XS-XXL'!M21*2.54</f>
        <v>28.575</v>
      </c>
      <c r="N21" s="47">
        <f>'XS-XXL'!N21*2.54</f>
        <v>29.5275</v>
      </c>
      <c r="O21" s="75"/>
      <c r="P21" s="75"/>
      <c r="Q21" s="75"/>
      <c r="R21" s="76"/>
      <c r="S21" s="75"/>
      <c r="T21" s="75"/>
      <c r="U21" s="75"/>
      <c r="V21" s="76"/>
      <c r="W21" s="75"/>
      <c r="X21" s="75"/>
      <c r="Y21" s="82"/>
      <c r="Z21" s="78"/>
    </row>
    <row r="22" s="1" customFormat="1" ht="28" customHeight="1" spans="1:26">
      <c r="A22" s="41">
        <f t="shared" si="0"/>
        <v>13</v>
      </c>
      <c r="B22" s="42" t="str">
        <f>'[1]SPEC SHEET'!A23</f>
        <v>FRONT NECK WIDTH - ALONG EDGE - SM TO SM</v>
      </c>
      <c r="C22" s="43"/>
      <c r="D22" s="43"/>
      <c r="E22" s="44"/>
      <c r="F22" s="49" t="s">
        <v>49</v>
      </c>
      <c r="G22" s="46">
        <v>0.25</v>
      </c>
      <c r="H22" s="47">
        <f>'XS-XXL'!H22*2.54</f>
        <v>18.415</v>
      </c>
      <c r="I22" s="47">
        <f>'XS-XXL'!I22*2.54</f>
        <v>19.05</v>
      </c>
      <c r="J22" s="47">
        <f>'XS-XXL'!J22*2.54</f>
        <v>19.685</v>
      </c>
      <c r="K22" s="47">
        <f>'XS-XXL'!K22*2.54</f>
        <v>20.32</v>
      </c>
      <c r="L22" s="47">
        <f>'XS-XXL'!L22*2.54</f>
        <v>20.955</v>
      </c>
      <c r="M22" s="47">
        <f>'XS-XXL'!M22*2.54</f>
        <v>21.59</v>
      </c>
      <c r="N22" s="47">
        <f>'XS-XXL'!N22*2.54</f>
        <v>22.225</v>
      </c>
      <c r="O22" s="77"/>
      <c r="P22" s="76"/>
      <c r="Q22" s="75"/>
      <c r="R22" s="76"/>
      <c r="S22" s="75"/>
      <c r="T22" s="76"/>
      <c r="U22" s="75"/>
      <c r="V22" s="76"/>
      <c r="W22" s="75"/>
      <c r="X22" s="75"/>
      <c r="Y22" s="82"/>
      <c r="Z22" s="78"/>
    </row>
    <row r="23" s="1" customFormat="1" ht="28" customHeight="1" spans="1:26">
      <c r="A23" s="41">
        <f t="shared" si="0"/>
        <v>14</v>
      </c>
      <c r="B23" s="42" t="str">
        <f>'[1]SPEC SHEET'!A24</f>
        <v>TOP EDGE SMOCKING WIDTH (RELAXED)</v>
      </c>
      <c r="C23" s="43"/>
      <c r="D23" s="43"/>
      <c r="E23" s="44"/>
      <c r="F23" s="50" t="s">
        <v>39</v>
      </c>
      <c r="G23" s="46">
        <v>0.25</v>
      </c>
      <c r="H23" s="47">
        <f>'XS-XXL'!H23*2.54</f>
        <v>7.62</v>
      </c>
      <c r="I23" s="47">
        <f>'XS-XXL'!I23*2.54</f>
        <v>8.89</v>
      </c>
      <c r="J23" s="47">
        <f>'XS-XXL'!J23*2.54</f>
        <v>10.16</v>
      </c>
      <c r="K23" s="47">
        <f>'XS-XXL'!K23*2.54</f>
        <v>11.43</v>
      </c>
      <c r="L23" s="47">
        <f>'XS-XXL'!L23*2.54</f>
        <v>12.7</v>
      </c>
      <c r="M23" s="47">
        <f>'XS-XXL'!M23*2.54</f>
        <v>13.97</v>
      </c>
      <c r="N23" s="47">
        <f>'XS-XXL'!N23*2.54</f>
        <v>15.24</v>
      </c>
      <c r="O23" s="75"/>
      <c r="P23" s="75"/>
      <c r="Q23" s="75"/>
      <c r="R23" s="76"/>
      <c r="S23" s="75"/>
      <c r="T23" s="75"/>
      <c r="U23" s="75"/>
      <c r="V23" s="76"/>
      <c r="W23" s="75"/>
      <c r="X23" s="75"/>
      <c r="Y23" s="82"/>
      <c r="Z23" s="78"/>
    </row>
    <row r="24" s="1" customFormat="1" ht="28" customHeight="1" spans="1:26">
      <c r="A24" s="41">
        <f t="shared" si="0"/>
        <v>15</v>
      </c>
      <c r="B24" s="42" t="str">
        <f>'[1]SPEC SHEET'!A25</f>
        <v>TOP EDGE SMOCKING WIDTH (EXPANDED)</v>
      </c>
      <c r="C24" s="43"/>
      <c r="D24" s="43"/>
      <c r="E24" s="44"/>
      <c r="F24" s="50" t="s">
        <v>40</v>
      </c>
      <c r="G24" s="46">
        <v>0.25</v>
      </c>
      <c r="H24" s="47">
        <f>'XS-XXL'!H24*2.54</f>
        <v>20.32</v>
      </c>
      <c r="I24" s="47">
        <f>'XS-XXL'!I24*2.54</f>
        <v>21.59</v>
      </c>
      <c r="J24" s="47">
        <f>'XS-XXL'!J24*2.54</f>
        <v>22.86</v>
      </c>
      <c r="K24" s="47">
        <f>'XS-XXL'!K24*2.54</f>
        <v>24.13</v>
      </c>
      <c r="L24" s="47">
        <f>'XS-XXL'!L24*2.54</f>
        <v>25.4</v>
      </c>
      <c r="M24" s="47">
        <f>'XS-XXL'!M24*2.54</f>
        <v>26.67</v>
      </c>
      <c r="N24" s="47">
        <f>'XS-XXL'!N24*2.54</f>
        <v>27.94</v>
      </c>
      <c r="O24" s="75"/>
      <c r="P24" s="75"/>
      <c r="Q24" s="75"/>
      <c r="R24" s="76"/>
      <c r="S24" s="75"/>
      <c r="T24" s="75"/>
      <c r="U24" s="75"/>
      <c r="V24" s="76"/>
      <c r="W24" s="75"/>
      <c r="X24" s="75"/>
      <c r="Y24" s="82"/>
      <c r="Z24" s="78"/>
    </row>
    <row r="25" s="1" customFormat="1" ht="28" customHeight="1" spans="1:26">
      <c r="A25" s="41">
        <f t="shared" si="0"/>
        <v>16</v>
      </c>
      <c r="B25" s="42" t="str">
        <f>'[1]SPEC SHEET'!A26</f>
        <v>BOTTOM EDGE SMOCKING WIDTH- STRAIGHT (RELAXED)</v>
      </c>
      <c r="C25" s="43"/>
      <c r="D25" s="43"/>
      <c r="E25" s="44"/>
      <c r="F25" s="50" t="s">
        <v>41</v>
      </c>
      <c r="G25" s="46">
        <v>0.25</v>
      </c>
      <c r="H25" s="47">
        <f>'XS-XXL'!H25*2.54</f>
        <v>8.255</v>
      </c>
      <c r="I25" s="47">
        <f>'XS-XXL'!I25*2.54</f>
        <v>9.525</v>
      </c>
      <c r="J25" s="47">
        <f>'XS-XXL'!J25*2.54</f>
        <v>10.795</v>
      </c>
      <c r="K25" s="47">
        <f>'XS-XXL'!K25*2.54</f>
        <v>12.065</v>
      </c>
      <c r="L25" s="47">
        <f>'XS-XXL'!L25*2.54</f>
        <v>13.335</v>
      </c>
      <c r="M25" s="47">
        <f>'XS-XXL'!M25*2.54</f>
        <v>14.605</v>
      </c>
      <c r="N25" s="47">
        <f>'XS-XXL'!N25*2.54</f>
        <v>15.875</v>
      </c>
      <c r="O25" s="75"/>
      <c r="P25" s="75"/>
      <c r="Q25" s="75"/>
      <c r="R25" s="76"/>
      <c r="S25" s="75"/>
      <c r="T25" s="75"/>
      <c r="U25" s="75"/>
      <c r="V25" s="76"/>
      <c r="W25" s="75"/>
      <c r="X25" s="75"/>
      <c r="Y25" s="82"/>
      <c r="Z25" s="78"/>
    </row>
    <row r="26" s="1" customFormat="1" ht="28" customHeight="1" spans="1:26">
      <c r="A26" s="41">
        <f t="shared" si="0"/>
        <v>17</v>
      </c>
      <c r="B26" s="42" t="str">
        <f>'[1]SPEC SHEET'!A27</f>
        <v>BOTTOM EDGE SMOCKING WIDTH- STRAIGHT (EXTENDED)</v>
      </c>
      <c r="C26" s="43"/>
      <c r="D26" s="43"/>
      <c r="E26" s="44"/>
      <c r="F26" s="50" t="s">
        <v>42</v>
      </c>
      <c r="G26" s="46">
        <v>0.25</v>
      </c>
      <c r="H26" s="47">
        <f>'XS-XXL'!H26*2.54</f>
        <v>20.32</v>
      </c>
      <c r="I26" s="47">
        <f>'XS-XXL'!I26*2.54</f>
        <v>21.59</v>
      </c>
      <c r="J26" s="47">
        <f>'XS-XXL'!J26*2.54</f>
        <v>22.86</v>
      </c>
      <c r="K26" s="47">
        <f>'XS-XXL'!K26*2.54</f>
        <v>24.13</v>
      </c>
      <c r="L26" s="47">
        <f>'XS-XXL'!L26*2.54</f>
        <v>25.4</v>
      </c>
      <c r="M26" s="47">
        <f>'XS-XXL'!M26*2.54</f>
        <v>26.67</v>
      </c>
      <c r="N26" s="47">
        <f>'XS-XXL'!N26*2.54</f>
        <v>27.94</v>
      </c>
      <c r="O26" s="75"/>
      <c r="P26" s="75"/>
      <c r="Q26" s="75"/>
      <c r="R26" s="76"/>
      <c r="S26" s="75"/>
      <c r="T26" s="75"/>
      <c r="U26" s="75"/>
      <c r="V26" s="76"/>
      <c r="W26" s="75"/>
      <c r="X26" s="75"/>
      <c r="Y26" s="82"/>
      <c r="Z26" s="78"/>
    </row>
    <row r="27" s="1" customFormat="1" ht="28" customHeight="1" spans="1:26">
      <c r="A27" s="41">
        <f t="shared" si="0"/>
        <v>18</v>
      </c>
      <c r="B27" s="42" t="str">
        <f>'[1]SPEC SHEET'!A28</f>
        <v>INNER STRAP LENGTH FROM FRT STRAP JOIN TO SHDLR SEAM</v>
      </c>
      <c r="C27" s="43"/>
      <c r="D27" s="43"/>
      <c r="E27" s="44"/>
      <c r="F27" s="50" t="s">
        <v>50</v>
      </c>
      <c r="G27" s="46">
        <v>0.25</v>
      </c>
      <c r="H27" s="47">
        <f>'XS-XXL'!H27*2.54</f>
        <v>17.145</v>
      </c>
      <c r="I27" s="47">
        <f>'XS-XXL'!I27*2.54</f>
        <v>17.4625</v>
      </c>
      <c r="J27" s="47">
        <f>'XS-XXL'!J27*2.54</f>
        <v>17.78</v>
      </c>
      <c r="K27" s="47">
        <f>'XS-XXL'!K27*2.54</f>
        <v>18.0975</v>
      </c>
      <c r="L27" s="47">
        <f>'XS-XXL'!L27*2.54</f>
        <v>18.415</v>
      </c>
      <c r="M27" s="47">
        <f>'XS-XXL'!M27*2.54</f>
        <v>18.7325</v>
      </c>
      <c r="N27" s="47">
        <f>'XS-XXL'!N27*2.54</f>
        <v>19.05</v>
      </c>
      <c r="O27" s="75"/>
      <c r="P27" s="75"/>
      <c r="Q27" s="75"/>
      <c r="R27" s="76"/>
      <c r="S27" s="75"/>
      <c r="T27" s="75"/>
      <c r="U27" s="75"/>
      <c r="V27" s="76"/>
      <c r="W27" s="75"/>
      <c r="X27" s="75"/>
      <c r="Y27" s="82"/>
      <c r="Z27" s="78"/>
    </row>
    <row r="28" s="1" customFormat="1" ht="28" customHeight="1" spans="1:26">
      <c r="A28" s="41">
        <f t="shared" si="0"/>
        <v>19</v>
      </c>
      <c r="B28" s="42" t="str">
        <f>'[1]SPEC SHEET'!A29</f>
        <v>INNER STRAP LENGTH FROM SHDLR SEAM TO BK STRAP JOIN</v>
      </c>
      <c r="C28" s="43"/>
      <c r="D28" s="43"/>
      <c r="E28" s="44"/>
      <c r="F28" s="50" t="s">
        <v>51</v>
      </c>
      <c r="G28" s="46">
        <v>0.25</v>
      </c>
      <c r="H28" s="47">
        <f>'XS-XXL'!H28*2.54</f>
        <v>24.13</v>
      </c>
      <c r="I28" s="47">
        <f>'XS-XXL'!I28*2.54</f>
        <v>24.765</v>
      </c>
      <c r="J28" s="47">
        <f>'XS-XXL'!J28*2.54</f>
        <v>25.4</v>
      </c>
      <c r="K28" s="47">
        <f>'XS-XXL'!K28*2.54</f>
        <v>26.035</v>
      </c>
      <c r="L28" s="47">
        <f>'XS-XXL'!L28*2.54</f>
        <v>26.67</v>
      </c>
      <c r="M28" s="47">
        <f>'XS-XXL'!M28*2.54</f>
        <v>27.305</v>
      </c>
      <c r="N28" s="47">
        <f>'XS-XXL'!N28*2.54</f>
        <v>27.94</v>
      </c>
      <c r="O28" s="75"/>
      <c r="P28" s="75"/>
      <c r="Q28" s="75"/>
      <c r="R28" s="76"/>
      <c r="S28" s="75"/>
      <c r="T28" s="75"/>
      <c r="U28" s="75"/>
      <c r="V28" s="76"/>
      <c r="W28" s="75"/>
      <c r="X28" s="75"/>
      <c r="Y28" s="82"/>
      <c r="Z28" s="78"/>
    </row>
    <row r="29" s="1" customFormat="1" ht="28" customHeight="1" spans="1:26">
      <c r="A29" s="41">
        <f t="shared" si="0"/>
        <v>20</v>
      </c>
      <c r="B29" s="51" t="str">
        <f>'[1]SPEC SHEET'!A30</f>
        <v>SKIRT LINING CF LENGTH, FROM WAIST SEAM TO HEM (WHITE AND LEMON SORBET ONLY)</v>
      </c>
      <c r="C29" s="43"/>
      <c r="D29" s="43"/>
      <c r="E29" s="44"/>
      <c r="F29" s="50" t="s">
        <v>45</v>
      </c>
      <c r="G29" s="46">
        <v>0.25</v>
      </c>
      <c r="H29" s="47">
        <f>'XS-XXL'!H29*2.54</f>
        <v>101.6</v>
      </c>
      <c r="I29" s="47">
        <f>'XS-XXL'!I29*2.54</f>
        <v>102.235</v>
      </c>
      <c r="J29" s="47">
        <f>'XS-XXL'!J29*2.54</f>
        <v>102.87</v>
      </c>
      <c r="K29" s="47">
        <f>'XS-XXL'!K29*2.54</f>
        <v>103.505</v>
      </c>
      <c r="L29" s="47">
        <f>'XS-XXL'!L29*2.54</f>
        <v>104.14</v>
      </c>
      <c r="M29" s="47">
        <f>'XS-XXL'!M29*2.54</f>
        <v>104.775</v>
      </c>
      <c r="N29" s="47">
        <f>'XS-XXL'!N29*2.54</f>
        <v>105.41</v>
      </c>
      <c r="O29" s="75"/>
      <c r="P29" s="75"/>
      <c r="Q29" s="75"/>
      <c r="R29" s="76"/>
      <c r="S29" s="75"/>
      <c r="T29" s="75"/>
      <c r="U29" s="75"/>
      <c r="V29" s="76"/>
      <c r="W29" s="75"/>
      <c r="X29" s="75"/>
      <c r="Y29" s="82"/>
      <c r="Z29" s="78"/>
    </row>
    <row r="30" s="1" customFormat="1" ht="28" customHeight="1" spans="1:26">
      <c r="A30" s="41">
        <f t="shared" si="0"/>
        <v>21</v>
      </c>
      <c r="B30" s="51" t="str">
        <f>'[1]SPEC SHEET'!A31</f>
        <v>SKIRT LINING CB LENGTH, FROM WAIST SEAM TO HEM (WHITE AND LEMON SORBET ONLY)</v>
      </c>
      <c r="C30" s="43"/>
      <c r="D30" s="43"/>
      <c r="E30" s="44"/>
      <c r="F30" s="49" t="s">
        <v>46</v>
      </c>
      <c r="G30" s="46">
        <v>0.25</v>
      </c>
      <c r="H30" s="47">
        <f>'XS-XXL'!H30*2.54</f>
        <v>101.6</v>
      </c>
      <c r="I30" s="47">
        <f>'XS-XXL'!I30*2.54</f>
        <v>102.235</v>
      </c>
      <c r="J30" s="47">
        <f>'XS-XXL'!J30*2.54</f>
        <v>102.87</v>
      </c>
      <c r="K30" s="47">
        <f>'XS-XXL'!K30*2.54</f>
        <v>103.505</v>
      </c>
      <c r="L30" s="47">
        <f>'XS-XXL'!L30*2.54</f>
        <v>104.14</v>
      </c>
      <c r="M30" s="47">
        <f>'XS-XXL'!M30*2.54</f>
        <v>104.775</v>
      </c>
      <c r="N30" s="47">
        <f>'XS-XXL'!N30*2.54</f>
        <v>105.41</v>
      </c>
      <c r="O30" s="75"/>
      <c r="P30" s="75"/>
      <c r="Q30" s="75"/>
      <c r="R30" s="76"/>
      <c r="S30" s="75"/>
      <c r="T30" s="75"/>
      <c r="U30" s="75"/>
      <c r="V30" s="76"/>
      <c r="W30" s="75"/>
      <c r="X30" s="75"/>
      <c r="Y30" s="82"/>
      <c r="Z30" s="78"/>
    </row>
    <row r="31" s="1" customFormat="1" customHeight="1" spans="14:26"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="1" customFormat="1" customHeight="1" spans="14:26"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="1" customFormat="1" customHeight="1" spans="14:26"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="1" customFormat="1" customHeight="1" spans="14:26"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="1" customFormat="1" customHeight="1" spans="14:26"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="1" customFormat="1" customHeight="1" spans="14:26"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="1" customFormat="1" customHeight="1" spans="14:26"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="1" customFormat="1" customHeight="1" spans="14:26"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="1" customFormat="1" customHeight="1" spans="14:26"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="1" customFormat="1" customHeight="1" spans="14:26"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="1" customFormat="1" customHeight="1" spans="14:26"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="1" customFormat="1" customHeight="1" spans="14:26"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</sheetData>
  <mergeCells count="29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O22">
    <cfRule type="notContainsBlanks" dxfId="0" priority="3">
      <formula>LEN(TRIM(O22))&gt;0</formula>
    </cfRule>
  </conditionalFormatting>
  <conditionalFormatting sqref="K9:N30">
    <cfRule type="notContainsBlanks" dxfId="0" priority="9">
      <formula>LEN(TRIM(K9))&gt;0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00694444444445" right="0.700694444444445" top="0.357638888888889" bottom="0.357638888888889" header="0.298611111111111" footer="0.298611111111111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XS-XXL</vt:lpstr>
      <vt:lpstr>XS-XXL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2025-04-22T01:53:53Z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DBBEF1DEF14B45EAA9964832B4C52E25_12</vt:lpwstr>
  </property>
</Properties>
</file>