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52" windowHeight="10605" activeTab="1"/>
  </bookViews>
  <sheets>
    <sheet name="XS-XXL" sheetId="1" r:id="rId1"/>
    <sheet name="XS-XXL (cm)" sheetId="4" r:id="rId2"/>
  </sheets>
  <externalReferences>
    <externalReference r:id="rId3"/>
  </externalReferences>
  <definedNames>
    <definedName name="_xlnm.Print_Area" localSheetId="0">'XS-XXL'!$A$1:$N$20</definedName>
    <definedName name="_xlnm.Print_Area" localSheetId="1">'XS-XXL (cm)'!$A$1:$N$20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<sst xmlns="http://schemas.openxmlformats.org/spreadsheetml/2006/main" count="81" uniqueCount="42">
  <si>
    <t>GRADED SPEC PAGE</t>
  </si>
  <si>
    <t>STYLE #:</t>
  </si>
  <si>
    <t>BRAND:</t>
  </si>
  <si>
    <t>BIRDY GREY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</si>
  <si>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</si>
  <si>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</si>
  <si>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</si>
  <si>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</si>
  <si>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</si>
  <si>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</si>
  <si>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</si>
  <si>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HANNAH</t>
  </si>
  <si>
    <t>DELIVERY:</t>
  </si>
  <si>
    <t>VENDOR:</t>
  </si>
  <si>
    <t>MILLY</t>
  </si>
  <si>
    <t>REF PATTERN SENT:</t>
  </si>
  <si>
    <t>SIZE RANGE: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</si>
  <si>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</si>
  <si>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</si>
  <si>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</si>
  <si>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</si>
  <si>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</si>
  <si>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</si>
  <si>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</si>
  <si>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</si>
  <si>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</si>
  <si>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</si>
  <si>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</si>
  <si>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前领滴</t>
  </si>
  <si>
    <t>前中上身长</t>
  </si>
  <si>
    <r>
      <rPr>
        <sz val="16"/>
        <color theme="1"/>
        <rFont val="宋体"/>
        <charset val="134"/>
      </rPr>
      <t>胸围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肩高点往下</t>
    </r>
    <r>
      <rPr>
        <sz val="16"/>
        <color theme="1"/>
        <rFont val="Arial"/>
        <charset val="134"/>
      </rPr>
      <t>10‘’</t>
    </r>
  </si>
  <si>
    <r>
      <rPr>
        <sz val="16"/>
        <color theme="1"/>
        <rFont val="宋体"/>
        <charset val="134"/>
      </rPr>
      <t>腰围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腋下</t>
    </r>
    <r>
      <rPr>
        <sz val="16"/>
        <color theme="1"/>
        <rFont val="Arial"/>
        <charset val="134"/>
      </rPr>
      <t>16‘’</t>
    </r>
  </si>
  <si>
    <r>
      <rPr>
        <sz val="16"/>
        <color theme="1"/>
        <rFont val="宋体"/>
        <charset val="134"/>
      </rPr>
      <t>臀围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腰下</t>
    </r>
    <r>
      <rPr>
        <sz val="16"/>
        <color theme="1"/>
        <rFont val="Arial"/>
        <charset val="134"/>
      </rPr>
      <t>8 1/2‘’</t>
    </r>
  </si>
  <si>
    <t>里布摆围弧量</t>
  </si>
  <si>
    <t>面布摆围弧量</t>
  </si>
  <si>
    <t>穿着左侧从袖窿处裙子接缝位置</t>
  </si>
  <si>
    <t>穿着右侧从袖窿处裙子接缝位置</t>
  </si>
  <si>
    <t>后裙长</t>
  </si>
  <si>
    <t>拉链长</t>
  </si>
  <si>
    <t>Strap Length</t>
  </si>
  <si>
    <t>肩带长</t>
  </si>
  <si>
    <t>前领宽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</si>
</sst>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?/??"/>
    <numFmt numFmtId="178" formatCode="0.00_ "/>
    <numFmt numFmtId="179" formatCode="#\ ?/?"/>
  </numFmts>
  <fonts count="48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0"/>
      <color rgb="FFFF0000"/>
      <name val="宋体"/>
      <charset val="134"/>
      <scheme val="minor"/>
    </font>
    <font>
      <sz val="14"/>
      <color theme="1"/>
      <name val="Calibri"/>
      <charset val="134"/>
    </font>
    <font>
      <sz val="16"/>
      <color theme="1"/>
      <name val="宋体"/>
      <charset val="134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0"/>
      <color theme="1"/>
      <name val="Calibri"/>
      <charset val="134"/>
    </font>
    <font>
      <b/>
      <sz val="10"/>
      <color rgb="FF000000"/>
      <name val="宋体"/>
      <charset val="134"/>
      <scheme val="minor"/>
    </font>
    <font>
      <sz val="14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3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9" borderId="39" applyNumberFormat="0" applyAlignment="0" applyProtection="0">
      <alignment vertical="center"/>
    </xf>
    <xf numFmtId="0" fontId="37" fillId="10" borderId="40" applyNumberFormat="0" applyAlignment="0" applyProtection="0">
      <alignment vertical="center"/>
    </xf>
    <xf numFmtId="0" fontId="38" fillId="10" borderId="39" applyNumberFormat="0" applyAlignment="0" applyProtection="0">
      <alignment vertical="center"/>
    </xf>
    <xf numFmtId="0" fontId="39" fillId="11" borderId="41" applyNumberFormat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41" fillId="0" borderId="43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center"/>
    </xf>
    <xf numFmtId="0" fontId="14" fillId="0" borderId="16" xfId="0" applyFont="1" applyFill="1" applyBorder="1" applyAlignment="1"/>
    <xf numFmtId="0" fontId="14" fillId="0" borderId="24" xfId="0" applyFont="1" applyFill="1" applyBorder="1" applyAlignment="1"/>
    <xf numFmtId="0" fontId="14" fillId="0" borderId="25" xfId="0" applyFont="1" applyFill="1" applyBorder="1" applyAlignment="1"/>
    <xf numFmtId="0" fontId="15" fillId="0" borderId="8" xfId="49" applyFont="1" applyFill="1" applyBorder="1" applyAlignment="1">
      <alignment horizontal="left" vertical="center" wrapText="1"/>
    </xf>
    <xf numFmtId="177" fontId="16" fillId="0" borderId="12" xfId="0" applyNumberFormat="1" applyFont="1" applyFill="1" applyBorder="1" applyAlignment="1">
      <alignment horizontal="center" wrapText="1"/>
    </xf>
    <xf numFmtId="178" fontId="17" fillId="0" borderId="14" xfId="51" applyNumberFormat="1" applyFont="1" applyFill="1" applyBorder="1" applyAlignment="1">
      <alignment horizontal="center" wrapText="1"/>
    </xf>
    <xf numFmtId="0" fontId="18" fillId="0" borderId="12" xfId="5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20" fillId="0" borderId="2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14" fillId="5" borderId="0" xfId="0" applyFont="1" applyFill="1" applyBorder="1" applyAlignment="1"/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9" fontId="25" fillId="0" borderId="0" xfId="51" applyNumberFormat="1" applyFont="1" applyFill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6" borderId="0" xfId="0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7" fontId="17" fillId="0" borderId="14" xfId="51" applyNumberFormat="1" applyFont="1" applyFill="1" applyBorder="1" applyAlignment="1">
      <alignment horizontal="center" wrapText="1"/>
    </xf>
    <xf numFmtId="177" fontId="27" fillId="0" borderId="35" xfId="51" applyNumberFormat="1" applyFont="1" applyFill="1" applyBorder="1" applyAlignment="1">
      <alignment horizontal="center" wrapText="1"/>
    </xf>
    <xf numFmtId="177" fontId="17" fillId="7" borderId="14" xfId="51" applyNumberFormat="1" applyFont="1" applyFill="1" applyBorder="1" applyAlignment="1">
      <alignment horizont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 2" xfId="49"/>
    <cellStyle name="Normal 2 2" xfId="50"/>
    <cellStyle name="Normal 3" xfId="51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61091</xdr:colOff>
      <xdr:row>0</xdr:row>
      <xdr:rowOff>1637</xdr:rowOff>
    </xdr:from>
    <xdr:to>
      <xdr:col>14</xdr:col>
      <xdr:colOff>573536</xdr:colOff>
      <xdr:row>8</xdr:row>
      <xdr:rowOff>343267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rcRect l="34477" r="33333"/>
        <a:stretch>
          <a:fillRect/>
        </a:stretch>
      </xdr:blipFill>
      <xdr:spPr>
        <a:xfrm>
          <a:off x="15582265" y="1270"/>
          <a:ext cx="512445" cy="2113280"/>
        </a:xfrm>
        <a:prstGeom prst="rect">
          <a:avLst/>
        </a:prstGeom>
      </xdr:spPr>
    </xdr:pic>
    <xdr:clientData/>
  </xdr:twoCellAnchor>
  <xdr:twoCellAnchor editAs="oneCell">
    <xdr:from>
      <xdr:col>14</xdr:col>
      <xdr:colOff>392047</xdr:colOff>
      <xdr:row>9</xdr:row>
      <xdr:rowOff>95433</xdr:rowOff>
    </xdr:from>
    <xdr:to>
      <xdr:col>15</xdr:col>
      <xdr:colOff>252</xdr:colOff>
      <xdr:row>13</xdr:row>
      <xdr:rowOff>68763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rcRect l="33170" r="30882"/>
        <a:stretch>
          <a:fillRect/>
        </a:stretch>
      </xdr:blipFill>
      <xdr:spPr>
        <a:xfrm>
          <a:off x="15913100" y="2374900"/>
          <a:ext cx="528955" cy="2005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61091</xdr:colOff>
      <xdr:row>0</xdr:row>
      <xdr:rowOff>1637</xdr:rowOff>
    </xdr:from>
    <xdr:to>
      <xdr:col>14</xdr:col>
      <xdr:colOff>573536</xdr:colOff>
      <xdr:row>8</xdr:row>
      <xdr:rowOff>343267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rcRect l="34477" r="33333"/>
        <a:stretch>
          <a:fillRect/>
        </a:stretch>
      </xdr:blipFill>
      <xdr:spPr>
        <a:xfrm>
          <a:off x="15582265" y="1270"/>
          <a:ext cx="512445" cy="2113280"/>
        </a:xfrm>
        <a:prstGeom prst="rect">
          <a:avLst/>
        </a:prstGeom>
      </xdr:spPr>
    </xdr:pic>
    <xdr:clientData/>
  </xdr:twoCellAnchor>
  <xdr:twoCellAnchor editAs="oneCell">
    <xdr:from>
      <xdr:col>14</xdr:col>
      <xdr:colOff>392047</xdr:colOff>
      <xdr:row>9</xdr:row>
      <xdr:rowOff>95433</xdr:rowOff>
    </xdr:from>
    <xdr:to>
      <xdr:col>15</xdr:col>
      <xdr:colOff>252</xdr:colOff>
      <xdr:row>13</xdr:row>
      <xdr:rowOff>68763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rcRect l="33170" r="30882"/>
        <a:stretch>
          <a:fillRect/>
        </a:stretch>
      </xdr:blipFill>
      <xdr:spPr>
        <a:xfrm>
          <a:off x="15913100" y="2374900"/>
          <a:ext cx="528955" cy="20053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5\Users\sales\Downloads\BG7300%20DESTINY%20DRESS,%20MILLY,%20MATTE%20SATIN,%20REG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External Boning Construction"/>
      <sheetName val="Print and Artwork Placement"/>
      <sheetName val="Sewing Ref Images"/>
      <sheetName val="Construction Ref Images"/>
      <sheetName val="Reference Images"/>
      <sheetName val="Fabrics (MATTE SATIN)"/>
      <sheetName val="BOM"/>
      <sheetName val="1ST FIT 2.5.25"/>
      <sheetName val="CHNINA FIT 3.13.25"/>
      <sheetName val="PP REVIEW 4.10.25"/>
      <sheetName val="SPEC SHEET"/>
      <sheetName val="SPEC SHEET CHECKUP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1">
          <cell r="E1" t="str">
            <v>BG7300</v>
          </cell>
        </row>
        <row r="2">
          <cell r="B2" t="str">
            <v>DESTINY DRESS</v>
          </cell>
        </row>
        <row r="2">
          <cell r="D2" t="str">
            <v>SARAH PUNTER</v>
          </cell>
        </row>
        <row r="2">
          <cell r="I2" t="str">
            <v>NEW ORIGINAL SAMPLE </v>
          </cell>
        </row>
        <row r="3">
          <cell r="B3">
            <v>45593</v>
          </cell>
        </row>
        <row r="3">
          <cell r="D3" t="str">
            <v>SOPHIA S</v>
          </cell>
        </row>
        <row r="4">
          <cell r="B4" t="str">
            <v>FALL 25</v>
          </cell>
        </row>
        <row r="5">
          <cell r="B5" t="str">
            <v>XS-XXL</v>
          </cell>
        </row>
        <row r="5">
          <cell r="I5" t="str">
            <v>NO</v>
          </cell>
        </row>
        <row r="6">
          <cell r="B6" t="str">
            <v>SMALL</v>
          </cell>
        </row>
        <row r="6">
          <cell r="D6" t="str">
            <v>MATTE SATIN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">
          <cell r="A10" t="str">
            <v>CF NECK DROP (FROM HPS)</v>
          </cell>
        </row>
        <row r="10">
          <cell r="F10">
            <v>0.25</v>
          </cell>
        </row>
        <row r="10">
          <cell r="O10">
            <v>1</v>
          </cell>
        </row>
        <row r="11">
          <cell r="A11" t="str">
            <v>CF BODY LENGTH (FROM CF NECKDROP</v>
          </cell>
        </row>
        <row r="11">
          <cell r="F11">
            <v>0.25</v>
          </cell>
        </row>
        <row r="11">
          <cell r="O11">
            <v>60.5</v>
          </cell>
        </row>
        <row r="12">
          <cell r="A12" t="str">
            <v>BUST CIRCUMFERENCE (10" BELOW HPS)</v>
          </cell>
        </row>
        <row r="12">
          <cell r="F12">
            <v>0.25</v>
          </cell>
        </row>
        <row r="12">
          <cell r="O12">
            <v>32</v>
          </cell>
        </row>
        <row r="13">
          <cell r="A13" t="str">
            <v>WAIST CIRCUMFERENCE (6" BELOW AH)</v>
          </cell>
        </row>
        <row r="13">
          <cell r="F13">
            <v>0.25</v>
          </cell>
        </row>
        <row r="13">
          <cell r="O13">
            <v>30</v>
          </cell>
        </row>
        <row r="14">
          <cell r="A14" t="str">
            <v>HIP CIRCUMFERENCE (8 1/2" BELOW WAIST)</v>
          </cell>
        </row>
        <row r="14">
          <cell r="F14">
            <v>0.25</v>
          </cell>
        </row>
        <row r="14">
          <cell r="O14">
            <v>37.5</v>
          </cell>
        </row>
        <row r="15">
          <cell r="A15" t="str">
            <v>SWEEP CIRCUMFERENCE (SELF) - ALONG THE CURVE -LINING</v>
          </cell>
        </row>
        <row r="15">
          <cell r="O15">
            <v>58.5</v>
          </cell>
        </row>
        <row r="16">
          <cell r="A16" t="str">
            <v>SWEEP CIRCUMFERENCE (SELF) - ALONG THE CURVE</v>
          </cell>
        </row>
        <row r="16">
          <cell r="F16">
            <v>0.5</v>
          </cell>
        </row>
        <row r="16">
          <cell r="O16">
            <v>58.5</v>
          </cell>
        </row>
        <row r="17">
          <cell r="A17" t="str">
            <v>SKIRT JOIN SEAM LOCATION FROM AH ON WL</v>
          </cell>
        </row>
        <row r="17">
          <cell r="F17">
            <v>0.25</v>
          </cell>
        </row>
        <row r="17">
          <cell r="O17">
            <v>14.875</v>
          </cell>
        </row>
        <row r="18">
          <cell r="A18" t="str">
            <v>SKIRT JOIN SEAM LOCATION FROM AH ON WR</v>
          </cell>
        </row>
        <row r="18">
          <cell r="F18">
            <v>0.25</v>
          </cell>
        </row>
        <row r="18">
          <cell r="O18">
            <v>36.5</v>
          </cell>
        </row>
        <row r="19">
          <cell r="A19" t="str">
            <v>BACK BODY LENGTH (FROM CB TOP EDGE TO HEM)</v>
          </cell>
        </row>
        <row r="19">
          <cell r="F19">
            <v>0.25</v>
          </cell>
        </row>
        <row r="19">
          <cell r="O19">
            <v>57.5</v>
          </cell>
        </row>
        <row r="20">
          <cell r="A20" t="str">
            <v>ZIPPER LENGTH</v>
          </cell>
        </row>
        <row r="20">
          <cell r="F20">
            <v>0.25</v>
          </cell>
        </row>
        <row r="20">
          <cell r="O20">
            <v>13.875</v>
          </cell>
        </row>
        <row r="21">
          <cell r="A21" t="str">
            <v>FRONT NECK WIDTH - ALONG NECK SEAM - EDGE TO EDGE OF BODICE PANEL</v>
          </cell>
        </row>
        <row r="21">
          <cell r="F21">
            <v>0.25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3"/>
  <sheetViews>
    <sheetView view="pageBreakPreview" zoomScale="55" zoomScaleNormal="60" workbookViewId="0">
      <selection activeCell="A20" sqref="$A20:$XFD20"/>
    </sheetView>
  </sheetViews>
  <sheetFormatPr defaultColWidth="12.6637168141593" defaultRowHeight="15.75" customHeight="1"/>
  <cols>
    <col min="1" max="1" width="4.33628318584071" style="1" customWidth="1"/>
    <col min="2" max="2" width="16.3362831858407" style="1" customWidth="1"/>
    <col min="3" max="3" width="25.3362831858407" style="1" customWidth="1"/>
    <col min="4" max="4" width="20.3362831858407" style="1" customWidth="1"/>
    <col min="5" max="5" width="19.3362831858407" style="1" customWidth="1"/>
    <col min="6" max="6" width="47.7256637168142" style="1" customWidth="1"/>
    <col min="7" max="7" width="9" style="1" customWidth="1"/>
    <col min="8" max="14" width="10.5575221238938" style="1" customWidth="1"/>
    <col min="15" max="15" width="12.8318584070796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3362831858407" style="1" customWidth="1"/>
    <col min="25" max="25" width="28.6637168141593" style="1" customWidth="1"/>
    <col min="26" max="16384" width="12.663716814159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7" t="str">
        <f>'[1]Style Summary Cover Page'!E1</f>
        <v>BG7300</v>
      </c>
      <c r="H1" s="8"/>
      <c r="I1" s="49" t="s">
        <v>2</v>
      </c>
      <c r="J1" s="5"/>
      <c r="K1" s="7" t="s">
        <v>3</v>
      </c>
      <c r="L1" s="50"/>
      <c r="M1" s="50"/>
      <c r="N1" s="8"/>
      <c r="O1" s="51"/>
      <c r="P1" s="51"/>
      <c r="Q1" s="51"/>
      <c r="R1" s="51"/>
      <c r="S1" s="51"/>
      <c r="T1" s="51"/>
      <c r="U1" s="51"/>
      <c r="V1" s="51"/>
      <c r="W1" s="51"/>
      <c r="X1" s="51"/>
      <c r="Y1" s="75"/>
      <c r="Z1" s="75"/>
    </row>
    <row r="2" s="1" customFormat="1" customHeight="1" spans="1:26">
      <c r="A2" s="9" t="s">
        <v>4</v>
      </c>
      <c r="B2" s="10"/>
      <c r="C2" s="11" t="str">
        <f>'[1]Style Summary Cover Page'!B2</f>
        <v>DESTINY DRESS</v>
      </c>
      <c r="D2" s="12" t="s">
        <v>5</v>
      </c>
      <c r="E2" s="13" t="str">
        <f>'[1]Style Summary Cover Page'!D2</f>
        <v>SARAH PUNTER</v>
      </c>
      <c r="F2" s="13"/>
      <c r="G2" s="14"/>
      <c r="H2" s="15" t="s">
        <v>6</v>
      </c>
      <c r="I2" s="15"/>
      <c r="J2" s="15"/>
      <c r="K2" s="52" t="str">
        <f>'[1]Style Summary Cover Page'!I2</f>
        <v>NEW ORIGINAL SAMPLE </v>
      </c>
      <c r="L2" s="53"/>
      <c r="M2" s="53"/>
      <c r="N2" s="54"/>
      <c r="O2" s="55"/>
      <c r="P2" s="55"/>
      <c r="Q2" s="55"/>
      <c r="R2" s="55"/>
      <c r="S2" s="55"/>
      <c r="T2" s="55"/>
      <c r="U2" s="55"/>
      <c r="V2" s="55"/>
      <c r="W2" s="55"/>
      <c r="X2" s="55"/>
      <c r="Y2" s="75"/>
      <c r="Z2" s="75"/>
    </row>
    <row r="3" s="1" customFormat="1" customHeight="1" spans="1:26">
      <c r="A3" s="16" t="s">
        <v>7</v>
      </c>
      <c r="B3" s="17"/>
      <c r="C3" s="18">
        <f>'[1]Style Summary Cover Page'!B3</f>
        <v>45593</v>
      </c>
      <c r="D3" s="19" t="s">
        <v>8</v>
      </c>
      <c r="E3" s="20" t="str">
        <f>'[1]Style Summary Cover Page'!D3</f>
        <v>SOPHIA S</v>
      </c>
      <c r="F3" s="20"/>
      <c r="G3" s="21"/>
      <c r="H3" s="22"/>
      <c r="I3" s="22"/>
      <c r="J3" s="22"/>
      <c r="K3" s="52"/>
      <c r="L3" s="53"/>
      <c r="M3" s="53"/>
      <c r="N3" s="54"/>
      <c r="O3" s="55"/>
      <c r="P3" s="55"/>
      <c r="Q3" s="55"/>
      <c r="R3" s="55"/>
      <c r="S3" s="55"/>
      <c r="T3" s="55"/>
      <c r="U3" s="55"/>
      <c r="V3" s="55"/>
      <c r="W3" s="55"/>
      <c r="X3" s="55"/>
      <c r="Y3" s="75"/>
      <c r="Z3" s="75"/>
    </row>
    <row r="4" s="1" customFormat="1" customHeight="1" spans="1:26">
      <c r="A4" s="16" t="s">
        <v>9</v>
      </c>
      <c r="B4" s="17"/>
      <c r="C4" s="18" t="str">
        <f>'[1]Style Summary Cover Page'!B4</f>
        <v>FALL 25</v>
      </c>
      <c r="D4" s="19" t="s">
        <v>10</v>
      </c>
      <c r="E4" s="20" t="s">
        <v>11</v>
      </c>
      <c r="F4" s="20"/>
      <c r="G4" s="23"/>
      <c r="H4" s="22"/>
      <c r="I4" s="22"/>
      <c r="J4" s="22"/>
      <c r="K4" s="56"/>
      <c r="L4" s="57"/>
      <c r="M4" s="57"/>
      <c r="N4" s="58"/>
      <c r="O4" s="55"/>
      <c r="P4" s="55"/>
      <c r="Q4" s="55"/>
      <c r="R4" s="55"/>
      <c r="S4" s="55"/>
      <c r="T4" s="55"/>
      <c r="U4" s="55"/>
      <c r="V4" s="55"/>
      <c r="W4" s="55"/>
      <c r="X4" s="55"/>
      <c r="Y4" s="75"/>
      <c r="Z4" s="75"/>
    </row>
    <row r="5" s="1" customFormat="1" customHeight="1" spans="1:26">
      <c r="A5" s="16" t="s">
        <v>12</v>
      </c>
      <c r="B5" s="17"/>
      <c r="C5" s="18" t="str">
        <f>'[1]Style Summary Cover Page'!B5</f>
        <v>XS-XXL</v>
      </c>
      <c r="D5" s="19" t="s">
        <v>13</v>
      </c>
      <c r="E5" s="20" t="s">
        <v>14</v>
      </c>
      <c r="F5" s="20"/>
      <c r="G5" s="23"/>
      <c r="H5" s="24" t="s">
        <v>15</v>
      </c>
      <c r="I5" s="59"/>
      <c r="J5" s="60"/>
      <c r="K5" s="61" t="str">
        <f>'[1]Style Summary Cover Page'!I5</f>
        <v>NO</v>
      </c>
      <c r="L5" s="61"/>
      <c r="M5" s="61"/>
      <c r="N5" s="62"/>
      <c r="O5" s="55"/>
      <c r="P5" s="55"/>
      <c r="Q5" s="55"/>
      <c r="R5" s="55"/>
      <c r="S5" s="55"/>
      <c r="T5" s="55"/>
      <c r="U5" s="55"/>
      <c r="V5" s="55"/>
      <c r="W5" s="55"/>
      <c r="X5" s="55"/>
      <c r="Y5" s="75"/>
      <c r="Z5" s="75"/>
    </row>
    <row r="6" s="1" customFormat="1" customHeight="1" spans="1:26">
      <c r="A6" s="25" t="s">
        <v>16</v>
      </c>
      <c r="B6" s="26"/>
      <c r="C6" s="27" t="str">
        <f>'[1]Style Summary Cover Page'!B6</f>
        <v>SMALL</v>
      </c>
      <c r="D6" s="28" t="s">
        <v>17</v>
      </c>
      <c r="E6" s="29" t="str">
        <f>'[1]Style Summary Cover Page'!D6</f>
        <v>MATTE SATIN</v>
      </c>
      <c r="F6" s="29"/>
      <c r="G6" s="30"/>
      <c r="H6" s="31" t="s">
        <v>18</v>
      </c>
      <c r="I6" s="63"/>
      <c r="J6" s="64"/>
      <c r="K6" s="65" t="e">
        <f>'[1]Style Summary Cover Page'!I6</f>
        <v>#REF!</v>
      </c>
      <c r="L6" s="65"/>
      <c r="M6" s="65"/>
      <c r="N6" s="66"/>
      <c r="O6" s="55"/>
      <c r="P6" s="55"/>
      <c r="Q6" s="55"/>
      <c r="R6" s="55"/>
      <c r="S6" s="55"/>
      <c r="T6" s="55"/>
      <c r="U6" s="55"/>
      <c r="V6" s="55"/>
      <c r="W6" s="55"/>
      <c r="X6" s="76"/>
      <c r="Y6" s="75"/>
      <c r="Z6" s="75"/>
    </row>
    <row r="7" s="1" customFormat="1" customHeight="1" spans="1:26">
      <c r="A7" s="32"/>
      <c r="B7" s="33" t="s">
        <v>19</v>
      </c>
      <c r="C7" s="34"/>
      <c r="D7" s="34"/>
      <c r="E7" s="34"/>
      <c r="F7" s="34"/>
      <c r="G7" s="35" t="s">
        <v>20</v>
      </c>
      <c r="H7" s="36" t="s">
        <v>21</v>
      </c>
      <c r="I7" s="36" t="s">
        <v>22</v>
      </c>
      <c r="J7" s="67" t="s">
        <v>23</v>
      </c>
      <c r="K7" s="68" t="s">
        <v>24</v>
      </c>
      <c r="L7" s="36" t="s">
        <v>25</v>
      </c>
      <c r="M7" s="36" t="s">
        <v>26</v>
      </c>
      <c r="N7" s="36" t="s">
        <v>27</v>
      </c>
      <c r="O7" s="69"/>
      <c r="P7" s="69"/>
      <c r="Q7" s="77"/>
      <c r="R7" s="69"/>
      <c r="S7" s="69"/>
      <c r="T7" s="69"/>
      <c r="U7" s="77"/>
      <c r="V7" s="69"/>
      <c r="W7" s="69"/>
      <c r="X7" s="77"/>
      <c r="Y7" s="71"/>
      <c r="Z7" s="75"/>
    </row>
    <row r="8" s="1" customFormat="1" ht="15" customHeight="1" spans="1:26">
      <c r="A8" s="37"/>
      <c r="B8" s="38"/>
      <c r="C8" s="38"/>
      <c r="D8" s="38"/>
      <c r="E8" s="38"/>
      <c r="F8" s="38"/>
      <c r="G8" s="39"/>
      <c r="H8" s="40"/>
      <c r="I8" s="40"/>
      <c r="J8" s="40"/>
      <c r="K8" s="40"/>
      <c r="L8" s="40"/>
      <c r="M8" s="40"/>
      <c r="N8" s="40"/>
      <c r="O8" s="70"/>
      <c r="P8" s="71"/>
      <c r="Q8" s="71"/>
      <c r="R8" s="71"/>
      <c r="S8" s="70"/>
      <c r="T8" s="71"/>
      <c r="U8" s="71"/>
      <c r="V8" s="71"/>
      <c r="W8" s="70"/>
      <c r="X8" s="71"/>
      <c r="Y8" s="71"/>
      <c r="Z8" s="75"/>
    </row>
    <row r="9" s="1" customFormat="1" ht="40" customHeight="1" spans="1:26">
      <c r="A9" s="41">
        <v>1</v>
      </c>
      <c r="B9" s="42" t="str">
        <f>'[1]SPEC SHEET'!A10</f>
        <v>CF NECK DROP (FROM HPS)</v>
      </c>
      <c r="C9" s="43"/>
      <c r="D9" s="43"/>
      <c r="E9" s="44"/>
      <c r="F9" s="45" t="s">
        <v>28</v>
      </c>
      <c r="G9" s="46">
        <f>'[1]SPEC SHEET'!F10</f>
        <v>0.25</v>
      </c>
      <c r="H9" s="79">
        <f>I9-0.125</f>
        <v>0.75</v>
      </c>
      <c r="I9" s="79">
        <f>J9-0.125</f>
        <v>0.875</v>
      </c>
      <c r="J9" s="81">
        <f>'[1]SPEC SHEET'!O10</f>
        <v>1</v>
      </c>
      <c r="K9" s="79">
        <f t="shared" ref="K9:N9" si="0">J9+0.125</f>
        <v>1.125</v>
      </c>
      <c r="L9" s="79">
        <f t="shared" si="0"/>
        <v>1.25</v>
      </c>
      <c r="M9" s="79">
        <f t="shared" si="0"/>
        <v>1.375</v>
      </c>
      <c r="N9" s="79">
        <f t="shared" si="0"/>
        <v>1.5</v>
      </c>
      <c r="O9" s="72"/>
      <c r="P9" s="73"/>
      <c r="Q9" s="73"/>
      <c r="R9" s="74"/>
      <c r="S9" s="73"/>
      <c r="T9" s="73"/>
      <c r="U9" s="73"/>
      <c r="V9" s="74"/>
      <c r="W9" s="73"/>
      <c r="X9" s="73"/>
      <c r="Y9" s="78"/>
      <c r="Z9" s="75"/>
    </row>
    <row r="10" s="1" customFormat="1" ht="40" customHeight="1" spans="1:26">
      <c r="A10" s="41">
        <f t="shared" ref="A10:A20" si="1">A9+1</f>
        <v>2</v>
      </c>
      <c r="B10" s="42" t="str">
        <f>'[1]SPEC SHEET'!A11</f>
        <v>CF BODY LENGTH (FROM CF NECKDROP</v>
      </c>
      <c r="C10" s="43"/>
      <c r="D10" s="43"/>
      <c r="E10" s="44"/>
      <c r="F10" s="48" t="s">
        <v>29</v>
      </c>
      <c r="G10" s="46">
        <f>'[1]SPEC SHEET'!F11</f>
        <v>0.25</v>
      </c>
      <c r="H10" s="80">
        <f>I10-0.375</f>
        <v>59.75</v>
      </c>
      <c r="I10" s="80">
        <f>J10-0.375</f>
        <v>60.125</v>
      </c>
      <c r="J10" s="81">
        <f>'[1]SPEC SHEET'!O11</f>
        <v>60.5</v>
      </c>
      <c r="K10" s="80">
        <f t="shared" ref="K10:N10" si="2">J10+0.375</f>
        <v>60.875</v>
      </c>
      <c r="L10" s="80">
        <f t="shared" si="2"/>
        <v>61.25</v>
      </c>
      <c r="M10" s="80">
        <f t="shared" si="2"/>
        <v>61.625</v>
      </c>
      <c r="N10" s="80">
        <f t="shared" si="2"/>
        <v>62</v>
      </c>
      <c r="O10" s="73"/>
      <c r="P10" s="73"/>
      <c r="Q10" s="73"/>
      <c r="R10" s="74"/>
      <c r="S10" s="73"/>
      <c r="T10" s="73"/>
      <c r="U10" s="73"/>
      <c r="V10" s="74"/>
      <c r="W10" s="73"/>
      <c r="X10" s="73"/>
      <c r="Y10" s="78"/>
      <c r="Z10" s="75"/>
    </row>
    <row r="11" s="1" customFormat="1" ht="40" customHeight="1" spans="1:26">
      <c r="A11" s="41">
        <f t="shared" si="1"/>
        <v>3</v>
      </c>
      <c r="B11" s="42" t="str">
        <f>'[1]SPEC SHEET'!A12</f>
        <v>BUST CIRCUMFERENCE (10" BELOW HPS)</v>
      </c>
      <c r="C11" s="43"/>
      <c r="D11" s="43"/>
      <c r="E11" s="44"/>
      <c r="F11" s="48" t="s">
        <v>30</v>
      </c>
      <c r="G11" s="46">
        <f>'[1]SPEC SHEET'!F12</f>
        <v>0.25</v>
      </c>
      <c r="H11" s="80">
        <f t="shared" ref="H11:H15" si="3">SUM(I11-2)</f>
        <v>28</v>
      </c>
      <c r="I11" s="80">
        <f t="shared" ref="I11:I15" si="4">SUM(J11-2)</f>
        <v>30</v>
      </c>
      <c r="J11" s="81">
        <f>'[1]SPEC SHEET'!O12</f>
        <v>32</v>
      </c>
      <c r="K11" s="80">
        <f t="shared" ref="K11:N11" si="5">SUM(J11+2)</f>
        <v>34</v>
      </c>
      <c r="L11" s="80">
        <f t="shared" ref="L11:L15" si="6">SUM(K11+2.5)</f>
        <v>36.5</v>
      </c>
      <c r="M11" s="80">
        <f t="shared" si="5"/>
        <v>38.5</v>
      </c>
      <c r="N11" s="80">
        <f t="shared" si="5"/>
        <v>40.5</v>
      </c>
      <c r="O11" s="73"/>
      <c r="P11" s="73"/>
      <c r="Q11" s="73"/>
      <c r="R11" s="74"/>
      <c r="S11" s="73"/>
      <c r="T11" s="73"/>
      <c r="U11" s="73"/>
      <c r="V11" s="74"/>
      <c r="W11" s="73"/>
      <c r="X11" s="73"/>
      <c r="Y11" s="78"/>
      <c r="Z11" s="75"/>
    </row>
    <row r="12" s="1" customFormat="1" ht="40" customHeight="1" spans="1:26">
      <c r="A12" s="41">
        <f t="shared" si="1"/>
        <v>4</v>
      </c>
      <c r="B12" s="42" t="str">
        <f>'[1]SPEC SHEET'!A13</f>
        <v>WAIST CIRCUMFERENCE (6" BELOW AH)</v>
      </c>
      <c r="C12" s="43"/>
      <c r="D12" s="43"/>
      <c r="E12" s="44"/>
      <c r="F12" s="48" t="s">
        <v>31</v>
      </c>
      <c r="G12" s="46">
        <f>'[1]SPEC SHEET'!F13</f>
        <v>0.25</v>
      </c>
      <c r="H12" s="80">
        <f t="shared" si="3"/>
        <v>26</v>
      </c>
      <c r="I12" s="80">
        <f t="shared" si="4"/>
        <v>28</v>
      </c>
      <c r="J12" s="81">
        <f>'[1]SPEC SHEET'!O13</f>
        <v>30</v>
      </c>
      <c r="K12" s="80">
        <f t="shared" ref="K12:N12" si="7">SUM(J12+2)</f>
        <v>32</v>
      </c>
      <c r="L12" s="80">
        <f t="shared" si="6"/>
        <v>34.5</v>
      </c>
      <c r="M12" s="80">
        <f t="shared" si="7"/>
        <v>36.5</v>
      </c>
      <c r="N12" s="80">
        <f t="shared" si="7"/>
        <v>38.5</v>
      </c>
      <c r="O12" s="73"/>
      <c r="P12" s="73"/>
      <c r="Q12" s="73"/>
      <c r="R12" s="74"/>
      <c r="S12" s="73"/>
      <c r="T12" s="73"/>
      <c r="U12" s="73"/>
      <c r="V12" s="74"/>
      <c r="W12" s="73"/>
      <c r="X12" s="73"/>
      <c r="Y12" s="78"/>
      <c r="Z12" s="75"/>
    </row>
    <row r="13" s="1" customFormat="1" ht="40" customHeight="1" spans="1:26">
      <c r="A13" s="41">
        <f t="shared" si="1"/>
        <v>5</v>
      </c>
      <c r="B13" s="42" t="str">
        <f>'[1]SPEC SHEET'!A14</f>
        <v>HIP CIRCUMFERENCE (8 1/2" BELOW WAIST)</v>
      </c>
      <c r="C13" s="43"/>
      <c r="D13" s="43"/>
      <c r="E13" s="44"/>
      <c r="F13" s="48" t="s">
        <v>32</v>
      </c>
      <c r="G13" s="46">
        <f>'[1]SPEC SHEET'!F14</f>
        <v>0.25</v>
      </c>
      <c r="H13" s="80">
        <f t="shared" si="3"/>
        <v>33.5</v>
      </c>
      <c r="I13" s="80">
        <f t="shared" si="4"/>
        <v>35.5</v>
      </c>
      <c r="J13" s="81">
        <f>'[1]SPEC SHEET'!O14</f>
        <v>37.5</v>
      </c>
      <c r="K13" s="80">
        <f t="shared" ref="K13:N13" si="8">SUM(J13+2)</f>
        <v>39.5</v>
      </c>
      <c r="L13" s="80">
        <f t="shared" si="6"/>
        <v>42</v>
      </c>
      <c r="M13" s="80">
        <f t="shared" si="8"/>
        <v>44</v>
      </c>
      <c r="N13" s="80">
        <f t="shared" si="8"/>
        <v>46</v>
      </c>
      <c r="O13" s="73"/>
      <c r="P13" s="73"/>
      <c r="Q13" s="73"/>
      <c r="R13" s="74"/>
      <c r="S13" s="73"/>
      <c r="T13" s="73"/>
      <c r="U13" s="73"/>
      <c r="V13" s="74"/>
      <c r="W13" s="73"/>
      <c r="X13" s="73"/>
      <c r="Y13" s="78"/>
      <c r="Z13" s="75"/>
    </row>
    <row r="14" s="1" customFormat="1" ht="40" customHeight="1" spans="1:26">
      <c r="A14" s="41">
        <f t="shared" si="1"/>
        <v>6</v>
      </c>
      <c r="B14" s="42" t="str">
        <f>'[1]SPEC SHEET'!A15</f>
        <v>SWEEP CIRCUMFERENCE (SELF) - ALONG THE CURVE -LINING</v>
      </c>
      <c r="C14" s="43"/>
      <c r="D14" s="43"/>
      <c r="E14" s="44"/>
      <c r="F14" s="48" t="s">
        <v>33</v>
      </c>
      <c r="G14" s="46" t="e">
        <f>'[1]SPEC SHEET'!F15</f>
        <v>#REF!</v>
      </c>
      <c r="H14" s="80">
        <f t="shared" si="3"/>
        <v>54.5</v>
      </c>
      <c r="I14" s="80">
        <f t="shared" si="4"/>
        <v>56.5</v>
      </c>
      <c r="J14" s="81">
        <f>'[1]SPEC SHEET'!O15</f>
        <v>58.5</v>
      </c>
      <c r="K14" s="80">
        <f t="shared" ref="K14:N14" si="9">SUM(J14+2)</f>
        <v>60.5</v>
      </c>
      <c r="L14" s="80">
        <f t="shared" si="6"/>
        <v>63</v>
      </c>
      <c r="M14" s="80">
        <f t="shared" si="9"/>
        <v>65</v>
      </c>
      <c r="N14" s="80">
        <f t="shared" si="9"/>
        <v>67</v>
      </c>
      <c r="O14" s="73"/>
      <c r="P14" s="73"/>
      <c r="Q14" s="73"/>
      <c r="R14" s="74"/>
      <c r="S14" s="73"/>
      <c r="T14" s="73"/>
      <c r="U14" s="73"/>
      <c r="V14" s="74"/>
      <c r="W14" s="73"/>
      <c r="X14" s="73"/>
      <c r="Y14" s="78"/>
      <c r="Z14" s="75"/>
    </row>
    <row r="15" s="1" customFormat="1" ht="40" customHeight="1" spans="1:26">
      <c r="A15" s="41">
        <f t="shared" si="1"/>
        <v>7</v>
      </c>
      <c r="B15" s="42" t="str">
        <f>'[1]SPEC SHEET'!A16</f>
        <v>SWEEP CIRCUMFERENCE (SELF) - ALONG THE CURVE</v>
      </c>
      <c r="C15" s="43"/>
      <c r="D15" s="43"/>
      <c r="E15" s="44"/>
      <c r="F15" s="48" t="s">
        <v>34</v>
      </c>
      <c r="G15" s="46">
        <f>'[1]SPEC SHEET'!F16</f>
        <v>0.5</v>
      </c>
      <c r="H15" s="80">
        <f t="shared" si="3"/>
        <v>54.5</v>
      </c>
      <c r="I15" s="80">
        <f t="shared" si="4"/>
        <v>56.5</v>
      </c>
      <c r="J15" s="81">
        <f>'[1]SPEC SHEET'!O16</f>
        <v>58.5</v>
      </c>
      <c r="K15" s="80">
        <f t="shared" ref="K15:N15" si="10">SUM(J15+2)</f>
        <v>60.5</v>
      </c>
      <c r="L15" s="80">
        <f t="shared" si="6"/>
        <v>63</v>
      </c>
      <c r="M15" s="80">
        <f t="shared" si="10"/>
        <v>65</v>
      </c>
      <c r="N15" s="80">
        <f t="shared" si="10"/>
        <v>67</v>
      </c>
      <c r="O15" s="73"/>
      <c r="P15" s="73"/>
      <c r="Q15" s="73"/>
      <c r="R15" s="74"/>
      <c r="S15" s="73"/>
      <c r="T15" s="73"/>
      <c r="U15" s="73"/>
      <c r="V15" s="74"/>
      <c r="W15" s="73"/>
      <c r="X15" s="73"/>
      <c r="Y15" s="78"/>
      <c r="Z15" s="75"/>
    </row>
    <row r="16" s="1" customFormat="1" ht="40" customHeight="1" spans="1:26">
      <c r="A16" s="41">
        <f t="shared" si="1"/>
        <v>8</v>
      </c>
      <c r="B16" s="42" t="str">
        <f>'[1]SPEC SHEET'!A17</f>
        <v>SKIRT JOIN SEAM LOCATION FROM AH ON WL</v>
      </c>
      <c r="C16" s="43"/>
      <c r="D16" s="43"/>
      <c r="E16" s="44"/>
      <c r="F16" s="48" t="s">
        <v>35</v>
      </c>
      <c r="G16" s="46">
        <f>'[1]SPEC SHEET'!F17</f>
        <v>0.25</v>
      </c>
      <c r="H16" s="79">
        <f>SUM(I16-1/4)</f>
        <v>14.375</v>
      </c>
      <c r="I16" s="79">
        <f>SUM(J16-1/4)</f>
        <v>14.625</v>
      </c>
      <c r="J16" s="81">
        <f>'[1]SPEC SHEET'!O17</f>
        <v>14.875</v>
      </c>
      <c r="K16" s="79">
        <f t="shared" ref="K16:N16" si="11">SUM(J16+0.25)</f>
        <v>15.125</v>
      </c>
      <c r="L16" s="79">
        <f t="shared" si="11"/>
        <v>15.375</v>
      </c>
      <c r="M16" s="79">
        <f t="shared" si="11"/>
        <v>15.625</v>
      </c>
      <c r="N16" s="79">
        <f t="shared" si="11"/>
        <v>15.875</v>
      </c>
      <c r="O16" s="73"/>
      <c r="P16" s="73"/>
      <c r="Q16" s="73"/>
      <c r="R16" s="74"/>
      <c r="S16" s="73"/>
      <c r="T16" s="73"/>
      <c r="U16" s="73"/>
      <c r="V16" s="74"/>
      <c r="W16" s="73"/>
      <c r="X16" s="73"/>
      <c r="Y16" s="78"/>
      <c r="Z16" s="75"/>
    </row>
    <row r="17" s="1" customFormat="1" ht="40" customHeight="1" spans="1:26">
      <c r="A17" s="41">
        <f t="shared" si="1"/>
        <v>9</v>
      </c>
      <c r="B17" s="42" t="str">
        <f>'[1]SPEC SHEET'!A18</f>
        <v>SKIRT JOIN SEAM LOCATION FROM AH ON WR</v>
      </c>
      <c r="C17" s="43"/>
      <c r="D17" s="43"/>
      <c r="E17" s="44"/>
      <c r="F17" s="48" t="s">
        <v>36</v>
      </c>
      <c r="G17" s="46">
        <f>'[1]SPEC SHEET'!F18</f>
        <v>0.25</v>
      </c>
      <c r="H17" s="79">
        <f>SUM(I17-1/4)</f>
        <v>36</v>
      </c>
      <c r="I17" s="79">
        <f>SUM(J17-1/4)</f>
        <v>36.25</v>
      </c>
      <c r="J17" s="81">
        <f>'[1]SPEC SHEET'!O18</f>
        <v>36.5</v>
      </c>
      <c r="K17" s="79">
        <f t="shared" ref="K17:N17" si="12">SUM(J17+0.25)</f>
        <v>36.75</v>
      </c>
      <c r="L17" s="79">
        <f t="shared" si="12"/>
        <v>37</v>
      </c>
      <c r="M17" s="79">
        <f t="shared" si="12"/>
        <v>37.25</v>
      </c>
      <c r="N17" s="79">
        <f t="shared" si="12"/>
        <v>37.5</v>
      </c>
      <c r="O17" s="73"/>
      <c r="P17" s="73"/>
      <c r="Q17" s="73"/>
      <c r="R17" s="74"/>
      <c r="S17" s="73"/>
      <c r="T17" s="73"/>
      <c r="U17" s="73"/>
      <c r="V17" s="74"/>
      <c r="W17" s="73"/>
      <c r="X17" s="73"/>
      <c r="Y17" s="78"/>
      <c r="Z17" s="75"/>
    </row>
    <row r="18" s="1" customFormat="1" ht="40" customHeight="1" spans="1:26">
      <c r="A18" s="41">
        <f t="shared" si="1"/>
        <v>10</v>
      </c>
      <c r="B18" s="42" t="str">
        <f>'[1]SPEC SHEET'!A19</f>
        <v>BACK BODY LENGTH (FROM CB TOP EDGE TO HEM)</v>
      </c>
      <c r="C18" s="43"/>
      <c r="D18" s="43"/>
      <c r="E18" s="44"/>
      <c r="F18" s="48" t="s">
        <v>37</v>
      </c>
      <c r="G18" s="46">
        <f>'[1]SPEC SHEET'!F19</f>
        <v>0.25</v>
      </c>
      <c r="H18" s="79">
        <f>SUM(I18-1/2)</f>
        <v>56.5</v>
      </c>
      <c r="I18" s="79">
        <f>SUM(J18-1/2)</f>
        <v>57</v>
      </c>
      <c r="J18" s="81">
        <f>'[1]SPEC SHEET'!O19</f>
        <v>57.5</v>
      </c>
      <c r="K18" s="79">
        <f t="shared" ref="K18:N18" si="13">SUM(J18+0.5)</f>
        <v>58</v>
      </c>
      <c r="L18" s="79">
        <f t="shared" si="13"/>
        <v>58.5</v>
      </c>
      <c r="M18" s="79">
        <f t="shared" si="13"/>
        <v>59</v>
      </c>
      <c r="N18" s="79">
        <f t="shared" si="13"/>
        <v>59.5</v>
      </c>
      <c r="O18" s="73"/>
      <c r="P18" s="73"/>
      <c r="Q18" s="73"/>
      <c r="R18" s="74"/>
      <c r="S18" s="73"/>
      <c r="T18" s="73"/>
      <c r="U18" s="73"/>
      <c r="V18" s="74"/>
      <c r="W18" s="73"/>
      <c r="X18" s="73"/>
      <c r="Y18" s="78"/>
      <c r="Z18" s="75"/>
    </row>
    <row r="19" s="1" customFormat="1" ht="40" customHeight="1" spans="1:26">
      <c r="A19" s="41">
        <f t="shared" si="1"/>
        <v>11</v>
      </c>
      <c r="B19" s="42" t="str">
        <f>'[1]SPEC SHEET'!A20</f>
        <v>ZIPPER LENGTH</v>
      </c>
      <c r="C19" s="43"/>
      <c r="D19" s="43"/>
      <c r="E19" s="44"/>
      <c r="F19" s="48" t="s">
        <v>38</v>
      </c>
      <c r="G19" s="46">
        <f>'[1]SPEC SHEET'!F20</f>
        <v>0.25</v>
      </c>
      <c r="H19" s="80">
        <f>I19</f>
        <v>13.875</v>
      </c>
      <c r="I19" s="80">
        <f>J19</f>
        <v>13.875</v>
      </c>
      <c r="J19" s="81">
        <f>'[1]SPEC SHEET'!O20</f>
        <v>13.875</v>
      </c>
      <c r="K19" s="80">
        <f>J19</f>
        <v>13.875</v>
      </c>
      <c r="L19" s="80">
        <f>J19+0.25</f>
        <v>14.125</v>
      </c>
      <c r="M19" s="80">
        <f>K19+0.25</f>
        <v>14.125</v>
      </c>
      <c r="N19" s="80">
        <f>M19</f>
        <v>14.125</v>
      </c>
      <c r="O19" s="73"/>
      <c r="P19" s="73"/>
      <c r="Q19" s="73"/>
      <c r="R19" s="74"/>
      <c r="S19" s="73"/>
      <c r="T19" s="73"/>
      <c r="U19" s="73"/>
      <c r="V19" s="74"/>
      <c r="W19" s="73"/>
      <c r="X19" s="73"/>
      <c r="Y19" s="78"/>
      <c r="Z19" s="75"/>
    </row>
    <row r="20" s="1" customFormat="1" ht="40" customHeight="1" spans="1:26">
      <c r="A20" s="41">
        <f>A19+1</f>
        <v>12</v>
      </c>
      <c r="B20" s="42" t="s">
        <v>39</v>
      </c>
      <c r="C20" s="43"/>
      <c r="D20" s="43"/>
      <c r="E20" s="44"/>
      <c r="F20" s="48" t="s">
        <v>40</v>
      </c>
      <c r="G20" s="46">
        <f>'[1]SPEC SHEET'!F21</f>
        <v>0.25</v>
      </c>
      <c r="H20" s="79">
        <v>1.25</v>
      </c>
      <c r="I20" s="79">
        <v>1.25</v>
      </c>
      <c r="J20" s="81">
        <v>1.25</v>
      </c>
      <c r="K20" s="79">
        <v>1.25</v>
      </c>
      <c r="L20" s="79">
        <v>1.25</v>
      </c>
      <c r="M20" s="79">
        <v>1.25</v>
      </c>
      <c r="N20" s="79">
        <v>1.25</v>
      </c>
      <c r="O20" s="73"/>
      <c r="P20" s="74"/>
      <c r="Q20" s="73"/>
      <c r="R20" s="74"/>
      <c r="S20" s="73"/>
      <c r="T20" s="74"/>
      <c r="U20" s="73"/>
      <c r="V20" s="74"/>
      <c r="W20" s="73"/>
      <c r="X20" s="73"/>
      <c r="Y20" s="78"/>
      <c r="Z20" s="75"/>
    </row>
    <row r="21" s="1" customFormat="1" customHeight="1" spans="14:26"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="1" customFormat="1" customHeight="1" spans="14:26"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="1" customFormat="1" customHeight="1" spans="14:26"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="1" customFormat="1" customHeight="1" spans="14:26"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="1" customFormat="1" customHeight="1" spans="14:26"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="1" customFormat="1" customHeight="1" spans="14:26"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="1" customFormat="1" customHeight="1" spans="14:26"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="1" customFormat="1" customHeight="1" spans="14:26"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="1" customFormat="1" customHeight="1" spans="14:26"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="1" customFormat="1" customHeight="1" spans="14:26"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="1" customFormat="1" customHeight="1" spans="14:26"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="1" customFormat="1" customHeight="1" spans="14:26"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="1" customFormat="1" customHeight="1" spans="14:26"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="1" customFormat="1" customHeight="1" spans="14:26"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="1" customFormat="1" customHeight="1" spans="14:26"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="1" customFormat="1" customHeight="1" spans="14:26"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="1" customFormat="1" customHeight="1" spans="14:26"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="1" customFormat="1" customHeight="1" spans="14:26"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="1" customFormat="1" customHeight="1" spans="14:26"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="1" customFormat="1" customHeight="1" spans="14:26"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="1" customFormat="1" customHeight="1" spans="14:26"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="1" customFormat="1" customHeight="1" spans="14:26"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="1" customFormat="1" customHeight="1" spans="14:26"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</sheetData>
  <mergeCells count="2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K9:O9">
    <cfRule type="notContainsBlanks" dxfId="0" priority="6">
      <formula>LEN(TRIM(K9))&gt;0</formula>
    </cfRule>
  </conditionalFormatting>
  <conditionalFormatting sqref="K18:N18">
    <cfRule type="notContainsBlanks" dxfId="0" priority="3">
      <formula>LEN(TRIM(K18))&gt;0</formula>
    </cfRule>
  </conditionalFormatting>
  <conditionalFormatting sqref="S9:S32 O10:O32 W9:W32">
    <cfRule type="notContainsBlanks" dxfId="0" priority="7">
      <formula>LEN(TRIM(O9))&gt;0</formula>
    </cfRule>
  </conditionalFormatting>
  <conditionalFormatting sqref="K10:N15">
    <cfRule type="notContainsBlanks" dxfId="0" priority="5">
      <formula>LEN(TRIM(K10))&gt;0</formula>
    </cfRule>
  </conditionalFormatting>
  <conditionalFormatting sqref="K16:N17">
    <cfRule type="notContainsBlanks" dxfId="0" priority="4">
      <formula>LEN(TRIM(K16))&gt;0</formula>
    </cfRule>
  </conditionalFormatting>
  <conditionalFormatting sqref="K19:N32">
    <cfRule type="notContainsBlanks" dxfId="0" priority="2">
      <formula>LEN(TRIM(K19))&gt;0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62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3"/>
  <sheetViews>
    <sheetView tabSelected="1" view="pageBreakPreview" zoomScale="55" zoomScaleNormal="60" workbookViewId="0">
      <selection activeCell="J26" sqref="J26"/>
    </sheetView>
  </sheetViews>
  <sheetFormatPr defaultColWidth="12.6637168141593" defaultRowHeight="15.75" customHeight="1"/>
  <cols>
    <col min="1" max="1" width="4.33628318584071" style="1" customWidth="1"/>
    <col min="2" max="2" width="16.3362831858407" style="1" customWidth="1"/>
    <col min="3" max="3" width="25.3362831858407" style="1" customWidth="1"/>
    <col min="4" max="4" width="20.3362831858407" style="1" customWidth="1"/>
    <col min="5" max="5" width="19.3362831858407" style="1" customWidth="1"/>
    <col min="6" max="6" width="47.7256637168142" style="1" customWidth="1"/>
    <col min="7" max="7" width="9" style="1" customWidth="1"/>
    <col min="8" max="14" width="10.5575221238938" style="1" customWidth="1"/>
    <col min="15" max="15" width="12.8318584070796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3362831858407" style="1" customWidth="1"/>
    <col min="25" max="25" width="28.6637168141593" style="1" customWidth="1"/>
    <col min="26" max="16384" width="12.663716814159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7" t="str">
        <f>'[1]Style Summary Cover Page'!E1</f>
        <v>BG7300</v>
      </c>
      <c r="H1" s="8"/>
      <c r="I1" s="49" t="s">
        <v>2</v>
      </c>
      <c r="J1" s="5"/>
      <c r="K1" s="7" t="s">
        <v>3</v>
      </c>
      <c r="L1" s="50"/>
      <c r="M1" s="50"/>
      <c r="N1" s="8"/>
      <c r="O1" s="51"/>
      <c r="P1" s="51"/>
      <c r="Q1" s="51"/>
      <c r="R1" s="51"/>
      <c r="S1" s="51"/>
      <c r="T1" s="51"/>
      <c r="U1" s="51"/>
      <c r="V1" s="51"/>
      <c r="W1" s="51"/>
      <c r="X1" s="51"/>
      <c r="Y1" s="75"/>
      <c r="Z1" s="75"/>
    </row>
    <row r="2" s="1" customFormat="1" customHeight="1" spans="1:26">
      <c r="A2" s="9" t="s">
        <v>4</v>
      </c>
      <c r="B2" s="10"/>
      <c r="C2" s="11" t="str">
        <f>'[1]Style Summary Cover Page'!B2</f>
        <v>DESTINY DRESS</v>
      </c>
      <c r="D2" s="12" t="s">
        <v>5</v>
      </c>
      <c r="E2" s="13" t="str">
        <f>'[1]Style Summary Cover Page'!D2</f>
        <v>SARAH PUNTER</v>
      </c>
      <c r="F2" s="13"/>
      <c r="G2" s="14"/>
      <c r="H2" s="15" t="s">
        <v>6</v>
      </c>
      <c r="I2" s="15"/>
      <c r="J2" s="15"/>
      <c r="K2" s="52" t="str">
        <f>'[1]Style Summary Cover Page'!I2</f>
        <v>NEW ORIGINAL SAMPLE </v>
      </c>
      <c r="L2" s="53"/>
      <c r="M2" s="53"/>
      <c r="N2" s="54"/>
      <c r="O2" s="55"/>
      <c r="P2" s="55"/>
      <c r="Q2" s="55"/>
      <c r="R2" s="55"/>
      <c r="S2" s="55"/>
      <c r="T2" s="55"/>
      <c r="U2" s="55"/>
      <c r="V2" s="55"/>
      <c r="W2" s="55"/>
      <c r="X2" s="55"/>
      <c r="Y2" s="75"/>
      <c r="Z2" s="75"/>
    </row>
    <row r="3" s="1" customFormat="1" customHeight="1" spans="1:26">
      <c r="A3" s="16" t="s">
        <v>7</v>
      </c>
      <c r="B3" s="17"/>
      <c r="C3" s="18">
        <f>'[1]Style Summary Cover Page'!B3</f>
        <v>45593</v>
      </c>
      <c r="D3" s="19" t="s">
        <v>8</v>
      </c>
      <c r="E3" s="20" t="str">
        <f>'[1]Style Summary Cover Page'!D3</f>
        <v>SOPHIA S</v>
      </c>
      <c r="F3" s="20"/>
      <c r="G3" s="21"/>
      <c r="H3" s="22"/>
      <c r="I3" s="22"/>
      <c r="J3" s="22"/>
      <c r="K3" s="52"/>
      <c r="L3" s="53"/>
      <c r="M3" s="53"/>
      <c r="N3" s="54"/>
      <c r="O3" s="55"/>
      <c r="P3" s="55"/>
      <c r="Q3" s="55"/>
      <c r="R3" s="55"/>
      <c r="S3" s="55"/>
      <c r="T3" s="55"/>
      <c r="U3" s="55"/>
      <c r="V3" s="55"/>
      <c r="W3" s="55"/>
      <c r="X3" s="55"/>
      <c r="Y3" s="75"/>
      <c r="Z3" s="75"/>
    </row>
    <row r="4" s="1" customFormat="1" customHeight="1" spans="1:26">
      <c r="A4" s="16" t="s">
        <v>9</v>
      </c>
      <c r="B4" s="17"/>
      <c r="C4" s="18" t="str">
        <f>'[1]Style Summary Cover Page'!B4</f>
        <v>FALL 25</v>
      </c>
      <c r="D4" s="19" t="s">
        <v>10</v>
      </c>
      <c r="E4" s="20" t="s">
        <v>11</v>
      </c>
      <c r="F4" s="20"/>
      <c r="G4" s="23"/>
      <c r="H4" s="22"/>
      <c r="I4" s="22"/>
      <c r="J4" s="22"/>
      <c r="K4" s="56"/>
      <c r="L4" s="57"/>
      <c r="M4" s="57"/>
      <c r="N4" s="58"/>
      <c r="O4" s="55"/>
      <c r="P4" s="55"/>
      <c r="Q4" s="55"/>
      <c r="R4" s="55"/>
      <c r="S4" s="55"/>
      <c r="T4" s="55"/>
      <c r="U4" s="55"/>
      <c r="V4" s="55"/>
      <c r="W4" s="55"/>
      <c r="X4" s="55"/>
      <c r="Y4" s="75"/>
      <c r="Z4" s="75"/>
    </row>
    <row r="5" s="1" customFormat="1" customHeight="1" spans="1:26">
      <c r="A5" s="16" t="s">
        <v>12</v>
      </c>
      <c r="B5" s="17"/>
      <c r="C5" s="18" t="str">
        <f>'[1]Style Summary Cover Page'!B5</f>
        <v>XS-XXL</v>
      </c>
      <c r="D5" s="19" t="s">
        <v>13</v>
      </c>
      <c r="E5" s="20" t="s">
        <v>14</v>
      </c>
      <c r="F5" s="20"/>
      <c r="G5" s="23"/>
      <c r="H5" s="24" t="s">
        <v>15</v>
      </c>
      <c r="I5" s="59"/>
      <c r="J5" s="60"/>
      <c r="K5" s="61" t="str">
        <f>'[1]Style Summary Cover Page'!I5</f>
        <v>NO</v>
      </c>
      <c r="L5" s="61"/>
      <c r="M5" s="61"/>
      <c r="N5" s="62"/>
      <c r="O5" s="55"/>
      <c r="P5" s="55"/>
      <c r="Q5" s="55"/>
      <c r="R5" s="55"/>
      <c r="S5" s="55"/>
      <c r="T5" s="55"/>
      <c r="U5" s="55"/>
      <c r="V5" s="55"/>
      <c r="W5" s="55"/>
      <c r="X5" s="55"/>
      <c r="Y5" s="75"/>
      <c r="Z5" s="75"/>
    </row>
    <row r="6" s="1" customFormat="1" customHeight="1" spans="1:26">
      <c r="A6" s="25" t="s">
        <v>16</v>
      </c>
      <c r="B6" s="26"/>
      <c r="C6" s="27" t="str">
        <f>'[1]Style Summary Cover Page'!B6</f>
        <v>SMALL</v>
      </c>
      <c r="D6" s="28" t="s">
        <v>17</v>
      </c>
      <c r="E6" s="29" t="str">
        <f>'[1]Style Summary Cover Page'!D6</f>
        <v>MATTE SATIN</v>
      </c>
      <c r="F6" s="29"/>
      <c r="G6" s="30"/>
      <c r="H6" s="31" t="s">
        <v>18</v>
      </c>
      <c r="I6" s="63"/>
      <c r="J6" s="64"/>
      <c r="K6" s="65" t="e">
        <f>'[1]Style Summary Cover Page'!I6</f>
        <v>#REF!</v>
      </c>
      <c r="L6" s="65"/>
      <c r="M6" s="65"/>
      <c r="N6" s="66"/>
      <c r="O6" s="55"/>
      <c r="P6" s="55"/>
      <c r="Q6" s="55"/>
      <c r="R6" s="55"/>
      <c r="S6" s="55"/>
      <c r="T6" s="55"/>
      <c r="U6" s="55"/>
      <c r="V6" s="55"/>
      <c r="W6" s="55"/>
      <c r="X6" s="76"/>
      <c r="Y6" s="75"/>
      <c r="Z6" s="75"/>
    </row>
    <row r="7" s="1" customFormat="1" customHeight="1" spans="1:26">
      <c r="A7" s="32"/>
      <c r="B7" s="33" t="s">
        <v>19</v>
      </c>
      <c r="C7" s="34"/>
      <c r="D7" s="34"/>
      <c r="E7" s="34"/>
      <c r="F7" s="34"/>
      <c r="G7" s="35" t="s">
        <v>20</v>
      </c>
      <c r="H7" s="36" t="s">
        <v>21</v>
      </c>
      <c r="I7" s="36" t="s">
        <v>22</v>
      </c>
      <c r="J7" s="67" t="s">
        <v>23</v>
      </c>
      <c r="K7" s="68" t="s">
        <v>24</v>
      </c>
      <c r="L7" s="36" t="s">
        <v>25</v>
      </c>
      <c r="M7" s="36" t="s">
        <v>26</v>
      </c>
      <c r="N7" s="36" t="s">
        <v>27</v>
      </c>
      <c r="O7" s="69"/>
      <c r="P7" s="69"/>
      <c r="Q7" s="77"/>
      <c r="R7" s="69"/>
      <c r="S7" s="69"/>
      <c r="T7" s="69"/>
      <c r="U7" s="77"/>
      <c r="V7" s="69"/>
      <c r="W7" s="69"/>
      <c r="X7" s="77"/>
      <c r="Y7" s="71"/>
      <c r="Z7" s="75"/>
    </row>
    <row r="8" s="1" customFormat="1" ht="15" customHeight="1" spans="1:26">
      <c r="A8" s="37"/>
      <c r="B8" s="38"/>
      <c r="C8" s="38"/>
      <c r="D8" s="38"/>
      <c r="E8" s="38"/>
      <c r="F8" s="38"/>
      <c r="G8" s="39"/>
      <c r="H8" s="40"/>
      <c r="I8" s="40"/>
      <c r="J8" s="40"/>
      <c r="K8" s="40"/>
      <c r="L8" s="40"/>
      <c r="M8" s="40"/>
      <c r="N8" s="40"/>
      <c r="O8" s="70"/>
      <c r="P8" s="71"/>
      <c r="Q8" s="71"/>
      <c r="R8" s="71"/>
      <c r="S8" s="70"/>
      <c r="T8" s="71"/>
      <c r="U8" s="71"/>
      <c r="V8" s="71"/>
      <c r="W8" s="70"/>
      <c r="X8" s="71"/>
      <c r="Y8" s="71"/>
      <c r="Z8" s="75"/>
    </row>
    <row r="9" s="1" customFormat="1" ht="40" customHeight="1" spans="1:26">
      <c r="A9" s="41">
        <v>1</v>
      </c>
      <c r="B9" s="42" t="str">
        <f>'[1]SPEC SHEET'!A10</f>
        <v>CF NECK DROP (FROM HPS)</v>
      </c>
      <c r="C9" s="43"/>
      <c r="D9" s="43"/>
      <c r="E9" s="44"/>
      <c r="F9" s="45" t="s">
        <v>28</v>
      </c>
      <c r="G9" s="46">
        <f>'[1]SPEC SHEET'!F10</f>
        <v>0.25</v>
      </c>
      <c r="H9" s="47">
        <f>'XS-XXL'!H9*2.54</f>
        <v>1.905</v>
      </c>
      <c r="I9" s="47">
        <f>'XS-XXL'!I9*2.54</f>
        <v>2.2225</v>
      </c>
      <c r="J9" s="47">
        <f>'XS-XXL'!J9*2.54</f>
        <v>2.54</v>
      </c>
      <c r="K9" s="47">
        <f>'XS-XXL'!K9*2.54</f>
        <v>2.8575</v>
      </c>
      <c r="L9" s="47">
        <f>'XS-XXL'!L9*2.54</f>
        <v>3.175</v>
      </c>
      <c r="M9" s="47">
        <f>'XS-XXL'!M9*2.54</f>
        <v>3.4925</v>
      </c>
      <c r="N9" s="47">
        <f>'XS-XXL'!N9*2.54</f>
        <v>3.81</v>
      </c>
      <c r="O9" s="72"/>
      <c r="P9" s="73"/>
      <c r="Q9" s="73"/>
      <c r="R9" s="74"/>
      <c r="S9" s="73"/>
      <c r="T9" s="73"/>
      <c r="U9" s="73"/>
      <c r="V9" s="74"/>
      <c r="W9" s="73"/>
      <c r="X9" s="73"/>
      <c r="Y9" s="78"/>
      <c r="Z9" s="75"/>
    </row>
    <row r="10" s="1" customFormat="1" ht="40" customHeight="1" spans="1:26">
      <c r="A10" s="41">
        <f t="shared" ref="A10:A20" si="0">A9+1</f>
        <v>2</v>
      </c>
      <c r="B10" s="42" t="str">
        <f>'[1]SPEC SHEET'!A11</f>
        <v>CF BODY LENGTH (FROM CF NECKDROP</v>
      </c>
      <c r="C10" s="43"/>
      <c r="D10" s="43"/>
      <c r="E10" s="44"/>
      <c r="F10" s="48" t="s">
        <v>29</v>
      </c>
      <c r="G10" s="46">
        <f>'[1]SPEC SHEET'!F11</f>
        <v>0.25</v>
      </c>
      <c r="H10" s="47">
        <f>'XS-XXL'!H10*2.54</f>
        <v>151.765</v>
      </c>
      <c r="I10" s="47">
        <f>'XS-XXL'!I10*2.54</f>
        <v>152.7175</v>
      </c>
      <c r="J10" s="47">
        <f>'XS-XXL'!J10*2.54</f>
        <v>153.67</v>
      </c>
      <c r="K10" s="47">
        <f>'XS-XXL'!K10*2.54</f>
        <v>154.6225</v>
      </c>
      <c r="L10" s="47">
        <f>'XS-XXL'!L10*2.54</f>
        <v>155.575</v>
      </c>
      <c r="M10" s="47">
        <f>'XS-XXL'!M10*2.54</f>
        <v>156.5275</v>
      </c>
      <c r="N10" s="47">
        <f>'XS-XXL'!N10*2.54</f>
        <v>157.48</v>
      </c>
      <c r="O10" s="73"/>
      <c r="P10" s="73"/>
      <c r="Q10" s="73"/>
      <c r="R10" s="74"/>
      <c r="S10" s="73"/>
      <c r="T10" s="73"/>
      <c r="U10" s="73"/>
      <c r="V10" s="74"/>
      <c r="W10" s="73"/>
      <c r="X10" s="73"/>
      <c r="Y10" s="78"/>
      <c r="Z10" s="75"/>
    </row>
    <row r="11" s="1" customFormat="1" ht="40" customHeight="1" spans="1:26">
      <c r="A11" s="41">
        <f t="shared" si="0"/>
        <v>3</v>
      </c>
      <c r="B11" s="42" t="str">
        <f>'[1]SPEC SHEET'!A12</f>
        <v>BUST CIRCUMFERENCE (10" BELOW HPS)</v>
      </c>
      <c r="C11" s="43"/>
      <c r="D11" s="43"/>
      <c r="E11" s="44"/>
      <c r="F11" s="48" t="s">
        <v>30</v>
      </c>
      <c r="G11" s="46">
        <f>'[1]SPEC SHEET'!F12</f>
        <v>0.25</v>
      </c>
      <c r="H11" s="47">
        <f>'XS-XXL'!H11*2.54</f>
        <v>71.12</v>
      </c>
      <c r="I11" s="47">
        <f>'XS-XXL'!I11*2.54</f>
        <v>76.2</v>
      </c>
      <c r="J11" s="47">
        <f>'XS-XXL'!J11*2.54</f>
        <v>81.28</v>
      </c>
      <c r="K11" s="47">
        <f>'XS-XXL'!K11*2.54</f>
        <v>86.36</v>
      </c>
      <c r="L11" s="47">
        <f>'XS-XXL'!L11*2.54</f>
        <v>92.71</v>
      </c>
      <c r="M11" s="47">
        <f>'XS-XXL'!M11*2.54</f>
        <v>97.79</v>
      </c>
      <c r="N11" s="47">
        <f>'XS-XXL'!N11*2.54</f>
        <v>102.87</v>
      </c>
      <c r="O11" s="73"/>
      <c r="P11" s="73"/>
      <c r="Q11" s="73"/>
      <c r="R11" s="74"/>
      <c r="S11" s="73"/>
      <c r="T11" s="73"/>
      <c r="U11" s="73"/>
      <c r="V11" s="74"/>
      <c r="W11" s="73"/>
      <c r="X11" s="73"/>
      <c r="Y11" s="78"/>
      <c r="Z11" s="75"/>
    </row>
    <row r="12" s="1" customFormat="1" ht="40" customHeight="1" spans="1:26">
      <c r="A12" s="41">
        <f t="shared" si="0"/>
        <v>4</v>
      </c>
      <c r="B12" s="42" t="str">
        <f>'[1]SPEC SHEET'!A13</f>
        <v>WAIST CIRCUMFERENCE (6" BELOW AH)</v>
      </c>
      <c r="C12" s="43"/>
      <c r="D12" s="43"/>
      <c r="E12" s="44"/>
      <c r="F12" s="48" t="s">
        <v>31</v>
      </c>
      <c r="G12" s="46">
        <f>'[1]SPEC SHEET'!F13</f>
        <v>0.25</v>
      </c>
      <c r="H12" s="47">
        <f>'XS-XXL'!H12*2.54</f>
        <v>66.04</v>
      </c>
      <c r="I12" s="47">
        <f>'XS-XXL'!I12*2.54</f>
        <v>71.12</v>
      </c>
      <c r="J12" s="47">
        <f>'XS-XXL'!J12*2.54</f>
        <v>76.2</v>
      </c>
      <c r="K12" s="47">
        <f>'XS-XXL'!K12*2.54</f>
        <v>81.28</v>
      </c>
      <c r="L12" s="47">
        <f>'XS-XXL'!L12*2.54</f>
        <v>87.63</v>
      </c>
      <c r="M12" s="47">
        <f>'XS-XXL'!M12*2.54</f>
        <v>92.71</v>
      </c>
      <c r="N12" s="47">
        <f>'XS-XXL'!N12*2.54</f>
        <v>97.79</v>
      </c>
      <c r="O12" s="73"/>
      <c r="P12" s="73"/>
      <c r="Q12" s="73"/>
      <c r="R12" s="74"/>
      <c r="S12" s="73"/>
      <c r="T12" s="73"/>
      <c r="U12" s="73"/>
      <c r="V12" s="74"/>
      <c r="W12" s="73"/>
      <c r="X12" s="73"/>
      <c r="Y12" s="78"/>
      <c r="Z12" s="75"/>
    </row>
    <row r="13" s="1" customFormat="1" ht="40" customHeight="1" spans="1:26">
      <c r="A13" s="41">
        <f t="shared" si="0"/>
        <v>5</v>
      </c>
      <c r="B13" s="42" t="str">
        <f>'[1]SPEC SHEET'!A14</f>
        <v>HIP CIRCUMFERENCE (8 1/2" BELOW WAIST)</v>
      </c>
      <c r="C13" s="43"/>
      <c r="D13" s="43"/>
      <c r="E13" s="44"/>
      <c r="F13" s="48" t="s">
        <v>32</v>
      </c>
      <c r="G13" s="46">
        <f>'[1]SPEC SHEET'!F14</f>
        <v>0.25</v>
      </c>
      <c r="H13" s="47">
        <f>'XS-XXL'!H13*2.54</f>
        <v>85.09</v>
      </c>
      <c r="I13" s="47">
        <f>'XS-XXL'!I13*2.54</f>
        <v>90.17</v>
      </c>
      <c r="J13" s="47">
        <f>'XS-XXL'!J13*2.54</f>
        <v>95.25</v>
      </c>
      <c r="K13" s="47">
        <f>'XS-XXL'!K13*2.54</f>
        <v>100.33</v>
      </c>
      <c r="L13" s="47">
        <f>'XS-XXL'!L13*2.54</f>
        <v>106.68</v>
      </c>
      <c r="M13" s="47">
        <f>'XS-XXL'!M13*2.54</f>
        <v>111.76</v>
      </c>
      <c r="N13" s="47">
        <f>'XS-XXL'!N13*2.54</f>
        <v>116.84</v>
      </c>
      <c r="O13" s="73"/>
      <c r="P13" s="73"/>
      <c r="Q13" s="73"/>
      <c r="R13" s="74"/>
      <c r="S13" s="73"/>
      <c r="T13" s="73"/>
      <c r="U13" s="73"/>
      <c r="V13" s="74"/>
      <c r="W13" s="73"/>
      <c r="X13" s="73"/>
      <c r="Y13" s="78"/>
      <c r="Z13" s="75"/>
    </row>
    <row r="14" s="1" customFormat="1" ht="40" customHeight="1" spans="1:26">
      <c r="A14" s="41">
        <f t="shared" si="0"/>
        <v>6</v>
      </c>
      <c r="B14" s="42" t="str">
        <f>'[1]SPEC SHEET'!A15</f>
        <v>SWEEP CIRCUMFERENCE (SELF) - ALONG THE CURVE -LINING</v>
      </c>
      <c r="C14" s="43"/>
      <c r="D14" s="43"/>
      <c r="E14" s="44"/>
      <c r="F14" s="48" t="s">
        <v>33</v>
      </c>
      <c r="G14" s="46" t="e">
        <f>'[1]SPEC SHEET'!F15</f>
        <v>#REF!</v>
      </c>
      <c r="H14" s="47">
        <f>'XS-XXL'!H14*2.54</f>
        <v>138.43</v>
      </c>
      <c r="I14" s="47">
        <f>'XS-XXL'!I14*2.54</f>
        <v>143.51</v>
      </c>
      <c r="J14" s="47">
        <f>'XS-XXL'!J14*2.54</f>
        <v>148.59</v>
      </c>
      <c r="K14" s="47">
        <f>'XS-XXL'!K14*2.54</f>
        <v>153.67</v>
      </c>
      <c r="L14" s="47">
        <f>'XS-XXL'!L14*2.54</f>
        <v>160.02</v>
      </c>
      <c r="M14" s="47">
        <f>'XS-XXL'!M14*2.54</f>
        <v>165.1</v>
      </c>
      <c r="N14" s="47">
        <f>'XS-XXL'!N14*2.54</f>
        <v>170.18</v>
      </c>
      <c r="O14" s="73"/>
      <c r="P14" s="73"/>
      <c r="Q14" s="73"/>
      <c r="R14" s="74"/>
      <c r="S14" s="73"/>
      <c r="T14" s="73"/>
      <c r="U14" s="73"/>
      <c r="V14" s="74"/>
      <c r="W14" s="73"/>
      <c r="X14" s="73"/>
      <c r="Y14" s="78"/>
      <c r="Z14" s="75"/>
    </row>
    <row r="15" s="1" customFormat="1" ht="40" customHeight="1" spans="1:26">
      <c r="A15" s="41">
        <f t="shared" si="0"/>
        <v>7</v>
      </c>
      <c r="B15" s="42" t="str">
        <f>'[1]SPEC SHEET'!A16</f>
        <v>SWEEP CIRCUMFERENCE (SELF) - ALONG THE CURVE</v>
      </c>
      <c r="C15" s="43"/>
      <c r="D15" s="43"/>
      <c r="E15" s="44"/>
      <c r="F15" s="48" t="s">
        <v>34</v>
      </c>
      <c r="G15" s="46">
        <f>'[1]SPEC SHEET'!F16</f>
        <v>0.5</v>
      </c>
      <c r="H15" s="47">
        <f>'XS-XXL'!H15*2.54</f>
        <v>138.43</v>
      </c>
      <c r="I15" s="47">
        <f>'XS-XXL'!I15*2.54</f>
        <v>143.51</v>
      </c>
      <c r="J15" s="47">
        <f>'XS-XXL'!J15*2.54</f>
        <v>148.59</v>
      </c>
      <c r="K15" s="47">
        <f>'XS-XXL'!K15*2.54</f>
        <v>153.67</v>
      </c>
      <c r="L15" s="47">
        <f>'XS-XXL'!L15*2.54</f>
        <v>160.02</v>
      </c>
      <c r="M15" s="47">
        <f>'XS-XXL'!M15*2.54</f>
        <v>165.1</v>
      </c>
      <c r="N15" s="47">
        <f>'XS-XXL'!N15*2.54</f>
        <v>170.18</v>
      </c>
      <c r="O15" s="73"/>
      <c r="P15" s="73"/>
      <c r="Q15" s="73"/>
      <c r="R15" s="74"/>
      <c r="S15" s="73"/>
      <c r="T15" s="73"/>
      <c r="U15" s="73"/>
      <c r="V15" s="74"/>
      <c r="W15" s="73"/>
      <c r="X15" s="73"/>
      <c r="Y15" s="78"/>
      <c r="Z15" s="75"/>
    </row>
    <row r="16" s="1" customFormat="1" ht="40" customHeight="1" spans="1:26">
      <c r="A16" s="41">
        <f t="shared" si="0"/>
        <v>8</v>
      </c>
      <c r="B16" s="42" t="str">
        <f>'[1]SPEC SHEET'!A17</f>
        <v>SKIRT JOIN SEAM LOCATION FROM AH ON WL</v>
      </c>
      <c r="C16" s="43"/>
      <c r="D16" s="43"/>
      <c r="E16" s="44"/>
      <c r="F16" s="48" t="s">
        <v>35</v>
      </c>
      <c r="G16" s="46">
        <f>'[1]SPEC SHEET'!F17</f>
        <v>0.25</v>
      </c>
      <c r="H16" s="47">
        <f>'XS-XXL'!H16*2.54</f>
        <v>36.5125</v>
      </c>
      <c r="I16" s="47">
        <f>'XS-XXL'!I16*2.54</f>
        <v>37.1475</v>
      </c>
      <c r="J16" s="47">
        <f>'XS-XXL'!J16*2.54</f>
        <v>37.7825</v>
      </c>
      <c r="K16" s="47">
        <f>'XS-XXL'!K16*2.54</f>
        <v>38.4175</v>
      </c>
      <c r="L16" s="47">
        <f>'XS-XXL'!L16*2.54</f>
        <v>39.0525</v>
      </c>
      <c r="M16" s="47">
        <f>'XS-XXL'!M16*2.54</f>
        <v>39.6875</v>
      </c>
      <c r="N16" s="47">
        <f>'XS-XXL'!N16*2.54</f>
        <v>40.3225</v>
      </c>
      <c r="O16" s="73"/>
      <c r="P16" s="73"/>
      <c r="Q16" s="73"/>
      <c r="R16" s="74"/>
      <c r="S16" s="73"/>
      <c r="T16" s="73"/>
      <c r="U16" s="73"/>
      <c r="V16" s="74"/>
      <c r="W16" s="73"/>
      <c r="X16" s="73"/>
      <c r="Y16" s="78"/>
      <c r="Z16" s="75"/>
    </row>
    <row r="17" s="1" customFormat="1" ht="40" customHeight="1" spans="1:26">
      <c r="A17" s="41">
        <f t="shared" si="0"/>
        <v>9</v>
      </c>
      <c r="B17" s="42" t="str">
        <f>'[1]SPEC SHEET'!A18</f>
        <v>SKIRT JOIN SEAM LOCATION FROM AH ON WR</v>
      </c>
      <c r="C17" s="43"/>
      <c r="D17" s="43"/>
      <c r="E17" s="44"/>
      <c r="F17" s="48" t="s">
        <v>36</v>
      </c>
      <c r="G17" s="46">
        <f>'[1]SPEC SHEET'!F18</f>
        <v>0.25</v>
      </c>
      <c r="H17" s="47">
        <f>'XS-XXL'!H17*2.54</f>
        <v>91.44</v>
      </c>
      <c r="I17" s="47">
        <f>'XS-XXL'!I17*2.54</f>
        <v>92.075</v>
      </c>
      <c r="J17" s="47">
        <f>'XS-XXL'!J17*2.54</f>
        <v>92.71</v>
      </c>
      <c r="K17" s="47">
        <f>'XS-XXL'!K17*2.54</f>
        <v>93.345</v>
      </c>
      <c r="L17" s="47">
        <f>'XS-XXL'!L17*2.54</f>
        <v>93.98</v>
      </c>
      <c r="M17" s="47">
        <f>'XS-XXL'!M17*2.54</f>
        <v>94.615</v>
      </c>
      <c r="N17" s="47">
        <f>'XS-XXL'!N17*2.54</f>
        <v>95.25</v>
      </c>
      <c r="O17" s="73"/>
      <c r="P17" s="73"/>
      <c r="Q17" s="73"/>
      <c r="R17" s="74"/>
      <c r="S17" s="73"/>
      <c r="T17" s="73"/>
      <c r="U17" s="73"/>
      <c r="V17" s="74"/>
      <c r="W17" s="73"/>
      <c r="X17" s="73"/>
      <c r="Y17" s="78"/>
      <c r="Z17" s="75"/>
    </row>
    <row r="18" s="1" customFormat="1" ht="40" customHeight="1" spans="1:26">
      <c r="A18" s="41">
        <f t="shared" si="0"/>
        <v>10</v>
      </c>
      <c r="B18" s="42" t="str">
        <f>'[1]SPEC SHEET'!A19</f>
        <v>BACK BODY LENGTH (FROM CB TOP EDGE TO HEM)</v>
      </c>
      <c r="C18" s="43"/>
      <c r="D18" s="43"/>
      <c r="E18" s="44"/>
      <c r="F18" s="48" t="s">
        <v>37</v>
      </c>
      <c r="G18" s="46">
        <f>'[1]SPEC SHEET'!F19</f>
        <v>0.25</v>
      </c>
      <c r="H18" s="47">
        <f>'XS-XXL'!H18*2.54</f>
        <v>143.51</v>
      </c>
      <c r="I18" s="47">
        <f>'XS-XXL'!I18*2.54</f>
        <v>144.78</v>
      </c>
      <c r="J18" s="47">
        <f>'XS-XXL'!J18*2.54</f>
        <v>146.05</v>
      </c>
      <c r="K18" s="47">
        <f>'XS-XXL'!K18*2.54</f>
        <v>147.32</v>
      </c>
      <c r="L18" s="47">
        <f>'XS-XXL'!L18*2.54</f>
        <v>148.59</v>
      </c>
      <c r="M18" s="47">
        <f>'XS-XXL'!M18*2.54</f>
        <v>149.86</v>
      </c>
      <c r="N18" s="47">
        <f>'XS-XXL'!N18*2.54</f>
        <v>151.13</v>
      </c>
      <c r="O18" s="73"/>
      <c r="P18" s="73"/>
      <c r="Q18" s="73"/>
      <c r="R18" s="74"/>
      <c r="S18" s="73"/>
      <c r="T18" s="73"/>
      <c r="U18" s="73"/>
      <c r="V18" s="74"/>
      <c r="W18" s="73"/>
      <c r="X18" s="73"/>
      <c r="Y18" s="78"/>
      <c r="Z18" s="75"/>
    </row>
    <row r="19" s="1" customFormat="1" ht="40" customHeight="1" spans="1:26">
      <c r="A19" s="41">
        <f t="shared" si="0"/>
        <v>11</v>
      </c>
      <c r="B19" s="42" t="str">
        <f>'[1]SPEC SHEET'!A20</f>
        <v>ZIPPER LENGTH</v>
      </c>
      <c r="C19" s="43"/>
      <c r="D19" s="43"/>
      <c r="E19" s="44"/>
      <c r="F19" s="48" t="s">
        <v>38</v>
      </c>
      <c r="G19" s="46">
        <f>'[1]SPEC SHEET'!F20</f>
        <v>0.25</v>
      </c>
      <c r="H19" s="47">
        <f>'XS-XXL'!H19*2.54</f>
        <v>35.2425</v>
      </c>
      <c r="I19" s="47">
        <f>'XS-XXL'!I19*2.54</f>
        <v>35.2425</v>
      </c>
      <c r="J19" s="47">
        <f>'XS-XXL'!J19*2.54</f>
        <v>35.2425</v>
      </c>
      <c r="K19" s="47">
        <f>'XS-XXL'!K19*2.54</f>
        <v>35.2425</v>
      </c>
      <c r="L19" s="47">
        <f>'XS-XXL'!L19*2.54</f>
        <v>35.8775</v>
      </c>
      <c r="M19" s="47">
        <f>'XS-XXL'!M19*2.54</f>
        <v>35.8775</v>
      </c>
      <c r="N19" s="47">
        <f>'XS-XXL'!N19*2.54</f>
        <v>35.8775</v>
      </c>
      <c r="O19" s="73"/>
      <c r="P19" s="73"/>
      <c r="Q19" s="73"/>
      <c r="R19" s="74"/>
      <c r="S19" s="73"/>
      <c r="T19" s="73"/>
      <c r="U19" s="73"/>
      <c r="V19" s="74"/>
      <c r="W19" s="73"/>
      <c r="X19" s="73"/>
      <c r="Y19" s="78"/>
      <c r="Z19" s="75"/>
    </row>
    <row r="20" s="1" customFormat="1" ht="40" customHeight="1" spans="1:26">
      <c r="A20" s="41">
        <f>A19+1</f>
        <v>12</v>
      </c>
      <c r="B20" s="42" t="str">
        <f>'[1]SPEC SHEET'!A21</f>
        <v>FRONT NECK WIDTH - ALONG NECK SEAM - EDGE TO EDGE OF BODICE PANEL</v>
      </c>
      <c r="C20" s="43"/>
      <c r="D20" s="43"/>
      <c r="E20" s="44"/>
      <c r="F20" s="48" t="s">
        <v>41</v>
      </c>
      <c r="G20" s="46">
        <f>'[1]SPEC SHEET'!F21</f>
        <v>0.25</v>
      </c>
      <c r="H20" s="47">
        <f>'XS-XXL'!H20*2.54</f>
        <v>3.175</v>
      </c>
      <c r="I20" s="47">
        <f>'XS-XXL'!I20*2.54</f>
        <v>3.175</v>
      </c>
      <c r="J20" s="47">
        <f>'XS-XXL'!J20*2.54</f>
        <v>3.175</v>
      </c>
      <c r="K20" s="47">
        <f>'XS-XXL'!K20*2.54</f>
        <v>3.175</v>
      </c>
      <c r="L20" s="47">
        <f>'XS-XXL'!L20*2.54</f>
        <v>3.175</v>
      </c>
      <c r="M20" s="47">
        <f>'XS-XXL'!M20*2.54</f>
        <v>3.175</v>
      </c>
      <c r="N20" s="47">
        <f>'XS-XXL'!N20*2.54</f>
        <v>3.175</v>
      </c>
      <c r="O20" s="73"/>
      <c r="P20" s="74"/>
      <c r="Q20" s="73"/>
      <c r="R20" s="74"/>
      <c r="S20" s="73"/>
      <c r="T20" s="74"/>
      <c r="U20" s="73"/>
      <c r="V20" s="74"/>
      <c r="W20" s="73"/>
      <c r="X20" s="73"/>
      <c r="Y20" s="78"/>
      <c r="Z20" s="75"/>
    </row>
    <row r="21" s="1" customFormat="1" customHeight="1" spans="14:26"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="1" customFormat="1" customHeight="1" spans="14:26"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="1" customFormat="1" customHeight="1" spans="14:26"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="1" customFormat="1" customHeight="1" spans="14:26"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="1" customFormat="1" customHeight="1" spans="14:26"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="1" customFormat="1" customHeight="1" spans="14:26"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="1" customFormat="1" customHeight="1" spans="14:26"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="1" customFormat="1" customHeight="1" spans="14:26"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="1" customFormat="1" customHeight="1" spans="14:26"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="1" customFormat="1" customHeight="1" spans="14:26"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="1" customFormat="1" customHeight="1" spans="14:26"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="1" customFormat="1" customHeight="1" spans="14:26"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="1" customFormat="1" customHeight="1" spans="14:26"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="1" customFormat="1" customHeight="1" spans="14:26"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="1" customFormat="1" customHeight="1" spans="14:26"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="1" customFormat="1" customHeight="1" spans="14:26"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="1" customFormat="1" customHeight="1" spans="14:26"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="1" customFormat="1" customHeight="1" spans="14:26"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="1" customFormat="1" customHeight="1" spans="14:26"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="1" customFormat="1" customHeight="1" spans="14:26"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="1" customFormat="1" customHeight="1" spans="14:26"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="1" customFormat="1" customHeight="1" spans="14:26"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="1" customFormat="1" customHeight="1" spans="14:26"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</sheetData>
  <mergeCells count="2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K9:O9 K10:N20">
    <cfRule type="notContainsBlanks" dxfId="0" priority="6">
      <formula>LEN(TRIM(K9))&gt;0</formula>
    </cfRule>
  </conditionalFormatting>
  <conditionalFormatting sqref="S9:S32 O10:O32 W9:W32">
    <cfRule type="notContainsBlanks" dxfId="0" priority="7">
      <formula>LEN(TRIM(O9))&gt;0</formula>
    </cfRule>
  </conditionalFormatting>
  <conditionalFormatting sqref="K21:N32">
    <cfRule type="notContainsBlanks" dxfId="0" priority="2">
      <formula>LEN(TRIM(K21))&gt;0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6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XS-XXL</vt:lpstr>
      <vt:lpstr>XS-XXL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2025-07-04T06:32:59Z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E2282F142D4748708598CB0296D8237A_12</vt:lpwstr>
  </property>
</Properties>
</file>