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/>
  </bookViews>
  <sheets>
    <sheet name="S-XXL" sheetId="1" r:id="rId1"/>
    <sheet name="S-XXL (cm)" sheetId="4" r:id="rId2"/>
  </sheets>
  <externalReferences>
    <externalReference r:id="rId3"/>
  </externalReferences>
  <definedNames>
    <definedName name="_xlnm.Print_Area" localSheetId="0">'S-XXL'!$A$1:$N$37</definedName>
    <definedName name="_xlnm.Print_Area" localSheetId="1">'S-XXL (cm)'!$A$1:$N$37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<sst xmlns="http://schemas.openxmlformats.org/spreadsheetml/2006/main" count="160" uniqueCount="79">
  <si>
    <t>GRADED SPEC PAGE</t>
  </si>
  <si>
    <t>STYLE #: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</si>
  <si>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</si>
  <si>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</si>
  <si>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</si>
  <si>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</si>
  <si>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</si>
  <si>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</si>
  <si>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</si>
  <si>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</si>
  <si>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</si>
  <si>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</si>
  <si>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</si>
  <si>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</si>
  <si>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</si>
  <si>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</si>
  <si>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</si>
  <si>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</si>
  <si>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</si>
  <si>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S</t>
  </si>
  <si>
    <t>M</t>
  </si>
  <si>
    <t>L</t>
  </si>
  <si>
    <t>XL</t>
  </si>
  <si>
    <t>XXL</t>
  </si>
  <si>
    <t>TOP BODY LENGTH (FROM CF NECK SEAM TO WAIST SEAM)</t>
  </si>
  <si>
    <t>上身长-领口到腰</t>
  </si>
  <si>
    <t>CF SKIRT LENGTH (FROM WAIST JOINT SEAM TO HEM)</t>
  </si>
  <si>
    <t>前中裙长</t>
  </si>
  <si>
    <t>LINING LENGTH - SHORTER THAN SHELL - added</t>
  </si>
  <si>
    <t>里布比面布短</t>
  </si>
  <si>
    <t>TOP NECK EDGE WIDTH - STRAIGHT ACROSS</t>
  </si>
  <si>
    <t>全领长直量</t>
  </si>
  <si>
    <t>BUST WIDTH (1/2" BELOW AH)</t>
  </si>
  <si>
    <t>胸围-腋下1/2"</t>
  </si>
  <si>
    <t>WAIST SEAM WIDTH</t>
  </si>
  <si>
    <t>腰围</t>
  </si>
  <si>
    <t xml:space="preserve">HIP WIDTH (6" BELOW WAIST JOIN SEAM) </t>
  </si>
  <si>
    <t>臀围三点量-腰下6''</t>
  </si>
  <si>
    <t>SWEEP WIDTH (SELF) - ALONG CURVE</t>
  </si>
  <si>
    <t>面布摆围弧量</t>
  </si>
  <si>
    <t>SWEEP WIDTH (LINING) - ALONG CURVE</t>
  </si>
  <si>
    <t>里布摆围弧量</t>
  </si>
  <si>
    <t>BODICE COWL DRAPE</t>
  </si>
  <si>
    <t>BOTTOM COWL NECKLINE WIDTH - ALONG THE EDGE</t>
  </si>
  <si>
    <t>兜领下口围</t>
  </si>
  <si>
    <t>COWL LENGTH FROM CF TOP FOLDED EDGE</t>
  </si>
  <si>
    <t>前中兜领顶边量兜领长</t>
  </si>
  <si>
    <t>2ND PLEAT LOCATION FROM HPB</t>
  </si>
  <si>
    <t>第二个褶位置，肩带连接点量</t>
  </si>
  <si>
    <t>FRONT INNER STRAP DISTANCE (INNER EDGE)</t>
  </si>
  <si>
    <t>前肩带间距</t>
  </si>
  <si>
    <t>BACK INNER STRAP DISTANCE (INNER EDGE)</t>
  </si>
  <si>
    <t>后肩带间距</t>
  </si>
  <si>
    <t>DETACHABLE SHOULDER STRAP LENGTH</t>
  </si>
  <si>
    <t>活动肩带长</t>
  </si>
  <si>
    <t>ADJUSTABLE RANGE LENGTH</t>
  </si>
  <si>
    <t>肩带调节量</t>
  </si>
  <si>
    <t>ZIPPER LENGTH</t>
  </si>
  <si>
    <t>拉链长</t>
  </si>
  <si>
    <t>REMOVABLE SHOULDER STRAP</t>
  </si>
  <si>
    <t>INNER EDGE STRAP LENGTH - EDGE TO EDGE</t>
  </si>
  <si>
    <t>臂带上口长</t>
  </si>
  <si>
    <t>OUTER EDGE STRAP LENGTH - EDGE TO EDGE</t>
  </si>
  <si>
    <t>臂带下口长</t>
  </si>
  <si>
    <t>STRAP END HEIGHT</t>
  </si>
  <si>
    <t>臂带尾部宽</t>
  </si>
  <si>
    <t>MID STRAP HEIGHT, FINISHED - EDGE TO EDGE</t>
  </si>
  <si>
    <t>臂带中间宽</t>
  </si>
  <si>
    <t>1ST PLEAT DEPTH</t>
  </si>
  <si>
    <t>第1个褶子深</t>
  </si>
  <si>
    <t>2ND PLEAT DEPTH</t>
  </si>
  <si>
    <t>第2个褶子深</t>
  </si>
  <si>
    <t>BONING LENGTH</t>
  </si>
  <si>
    <t>FRONT PRINCESS BONING LENGTH</t>
  </si>
  <si>
    <t>前公主缝鱼骨长</t>
  </si>
  <si>
    <t>SIDE BONING LENGTH (FOR L &amp; XL ONLY)</t>
  </si>
  <si>
    <t>侧缝鱼骨长</t>
  </si>
  <si>
    <t>BACK BONING LENGTH  (FOR L &amp; XL ONLY)</t>
  </si>
  <si>
    <t>后公主缝鱼骨长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</si>
</sst>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m&quot;/&quot;d"/>
    <numFmt numFmtId="180" formatCode="0.00_ "/>
    <numFmt numFmtId="181" formatCode="#\ ??/??"/>
    <numFmt numFmtId="182" formatCode="#\ ?/?;\-?/?;0"/>
  </numFmts>
  <fonts count="58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rgb="FFDD0806"/>
      <name val="Calibri"/>
      <charset val="134"/>
    </font>
    <font>
      <sz val="14"/>
      <color rgb="FF000000"/>
      <name val="宋体"/>
      <charset val="134"/>
    </font>
    <font>
      <sz val="10"/>
      <color rgb="FFFF0000"/>
      <name val="Calibri"/>
      <charset val="134"/>
    </font>
    <font>
      <sz val="10"/>
      <color rgb="FFFF0000"/>
      <name val="宋体"/>
      <charset val="134"/>
      <scheme val="minor"/>
    </font>
    <font>
      <sz val="14"/>
      <color rgb="FF000000"/>
      <name val="宋体"/>
      <charset val="204"/>
    </font>
    <font>
      <b/>
      <sz val="14"/>
      <color theme="1"/>
      <name val="Calibri"/>
      <charset val="134"/>
    </font>
    <font>
      <b/>
      <sz val="12"/>
      <color rgb="FF000000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b/>
      <sz val="12"/>
      <color rgb="FF000000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Calibri"/>
      <charset val="134"/>
    </font>
    <font>
      <sz val="12"/>
      <color rgb="FFFF0000"/>
      <name val="Calibri"/>
      <charset val="134"/>
    </font>
    <font>
      <sz val="11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 tint="-0.149998474074526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rgb="FFFFF2CC"/>
      </patternFill>
    </fill>
    <fill>
      <patternFill patternType="solid">
        <fgColor theme="6" tint="0.799981688894314"/>
        <bgColor rgb="FFFFFF9A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4" borderId="3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5" fillId="0" borderId="40" applyNumberFormat="0" applyFill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42" applyNumberFormat="0" applyAlignment="0" applyProtection="0">
      <alignment vertical="center"/>
    </xf>
    <xf numFmtId="0" fontId="48" fillId="16" borderId="43" applyNumberFormat="0" applyAlignment="0" applyProtection="0">
      <alignment vertical="center"/>
    </xf>
    <xf numFmtId="0" fontId="49" fillId="16" borderId="42" applyNumberFormat="0" applyAlignment="0" applyProtection="0">
      <alignment vertical="center"/>
    </xf>
    <xf numFmtId="0" fontId="50" fillId="17" borderId="44" applyNumberFormat="0" applyAlignment="0" applyProtection="0">
      <alignment vertical="center"/>
    </xf>
    <xf numFmtId="0" fontId="51" fillId="0" borderId="45" applyNumberFormat="0" applyFill="0" applyAlignment="0" applyProtection="0">
      <alignment vertical="center"/>
    </xf>
    <xf numFmtId="0" fontId="52" fillId="0" borderId="46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13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left" vertical="center"/>
    </xf>
    <xf numFmtId="176" fontId="7" fillId="0" borderId="10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176" fontId="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176" fontId="7" fillId="0" borderId="19" xfId="0" applyNumberFormat="1" applyFont="1" applyFill="1" applyBorder="1" applyAlignment="1">
      <alignment horizontal="left" vertical="center"/>
    </xf>
    <xf numFmtId="176" fontId="7" fillId="0" borderId="20" xfId="0" applyNumberFormat="1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0" fontId="15" fillId="0" borderId="26" xfId="49" applyFont="1" applyFill="1" applyBorder="1" applyAlignment="1">
      <alignment vertical="center"/>
    </xf>
    <xf numFmtId="177" fontId="16" fillId="0" borderId="14" xfId="49" applyNumberFormat="1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/>
    </xf>
    <xf numFmtId="0" fontId="17" fillId="0" borderId="26" xfId="0" applyFont="1" applyFill="1" applyBorder="1" applyAlignment="1">
      <alignment vertical="center"/>
    </xf>
    <xf numFmtId="178" fontId="18" fillId="5" borderId="27" xfId="0" applyNumberFormat="1" applyFont="1" applyFill="1" applyBorder="1" applyAlignment="1">
      <alignment horizontal="center"/>
    </xf>
    <xf numFmtId="0" fontId="14" fillId="6" borderId="16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179" fontId="19" fillId="6" borderId="12" xfId="0" applyNumberFormat="1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left"/>
    </xf>
    <xf numFmtId="178" fontId="18" fillId="5" borderId="29" xfId="5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top" wrapText="1"/>
    </xf>
    <xf numFmtId="0" fontId="14" fillId="7" borderId="16" xfId="0" applyFont="1" applyFill="1" applyBorder="1" applyAlignment="1">
      <alignment horizontal="left"/>
    </xf>
    <xf numFmtId="0" fontId="14" fillId="7" borderId="24" xfId="0" applyFont="1" applyFill="1" applyBorder="1" applyAlignment="1">
      <alignment horizontal="left"/>
    </xf>
    <xf numFmtId="0" fontId="14" fillId="7" borderId="25" xfId="0" applyFont="1" applyFill="1" applyBorder="1" applyAlignment="1">
      <alignment horizontal="left"/>
    </xf>
    <xf numFmtId="0" fontId="21" fillId="8" borderId="30" xfId="49" applyFont="1" applyFill="1" applyBorder="1" applyAlignment="1">
      <alignment vertical="center"/>
    </xf>
    <xf numFmtId="178" fontId="18" fillId="6" borderId="29" xfId="50" applyNumberFormat="1" applyFont="1" applyFill="1" applyBorder="1" applyAlignment="1">
      <alignment horizontal="center"/>
    </xf>
    <xf numFmtId="0" fontId="14" fillId="7" borderId="28" xfId="0" applyFont="1" applyFill="1" applyBorder="1" applyAlignment="1">
      <alignment horizontal="left"/>
    </xf>
    <xf numFmtId="0" fontId="21" fillId="8" borderId="0" xfId="49" applyFont="1" applyFill="1" applyBorder="1" applyAlignment="1">
      <alignment vertical="center"/>
    </xf>
    <xf numFmtId="178" fontId="18" fillId="9" borderId="29" xfId="50" applyNumberFormat="1" applyFont="1" applyFill="1" applyBorder="1" applyAlignment="1">
      <alignment horizontal="center" wrapText="1"/>
    </xf>
    <xf numFmtId="0" fontId="14" fillId="0" borderId="16" xfId="0" applyFont="1" applyFill="1" applyBorder="1" applyAlignment="1"/>
    <xf numFmtId="0" fontId="14" fillId="0" borderId="24" xfId="0" applyFont="1" applyFill="1" applyBorder="1" applyAlignment="1"/>
    <xf numFmtId="0" fontId="14" fillId="0" borderId="28" xfId="0" applyFont="1" applyFill="1" applyBorder="1" applyAlignment="1"/>
    <xf numFmtId="178" fontId="18" fillId="5" borderId="29" xfId="50" applyNumberFormat="1" applyFont="1" applyFill="1" applyBorder="1" applyAlignment="1">
      <alignment horizontal="center" wrapText="1"/>
    </xf>
    <xf numFmtId="0" fontId="14" fillId="0" borderId="25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2" fillId="0" borderId="0" xfId="0" applyFont="1" applyFill="1" applyAlignment="1"/>
    <xf numFmtId="0" fontId="23" fillId="0" borderId="0" xfId="0" applyFont="1" applyFill="1" applyAlignment="1"/>
    <xf numFmtId="0" fontId="24" fillId="0" borderId="8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6" fillId="5" borderId="0" xfId="0" applyFont="1" applyFill="1" applyAlignment="1"/>
    <xf numFmtId="0" fontId="14" fillId="5" borderId="0" xfId="0" applyFont="1" applyFill="1" applyAlignment="1"/>
    <xf numFmtId="0" fontId="24" fillId="0" borderId="1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6" fillId="3" borderId="12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0" fontId="31" fillId="3" borderId="12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80" fontId="32" fillId="5" borderId="26" xfId="0" applyNumberFormat="1" applyFont="1" applyFill="1" applyBorder="1" applyAlignment="1">
      <alignment horizontal="center" wrapText="1"/>
    </xf>
    <xf numFmtId="178" fontId="2" fillId="0" borderId="12" xfId="0" applyNumberFormat="1" applyFont="1" applyFill="1" applyBorder="1" applyAlignment="1">
      <alignment horizontal="center"/>
    </xf>
    <xf numFmtId="178" fontId="26" fillId="0" borderId="0" xfId="0" applyNumberFormat="1" applyFont="1" applyFill="1" applyAlignment="1">
      <alignment horizontal="center" vertical="center" wrapText="1"/>
    </xf>
    <xf numFmtId="178" fontId="14" fillId="0" borderId="0" xfId="0" applyNumberFormat="1" applyFont="1" applyFill="1" applyAlignment="1">
      <alignment horizontal="center" vertical="center" wrapText="1"/>
    </xf>
    <xf numFmtId="180" fontId="2" fillId="6" borderId="12" xfId="0" applyNumberFormat="1" applyFont="1" applyFill="1" applyBorder="1" applyAlignment="1">
      <alignment horizontal="center"/>
    </xf>
    <xf numFmtId="177" fontId="2" fillId="6" borderId="12" xfId="0" applyNumberFormat="1" applyFont="1" applyFill="1" applyBorder="1" applyAlignment="1">
      <alignment horizontal="center"/>
    </xf>
    <xf numFmtId="177" fontId="2" fillId="0" borderId="12" xfId="0" applyNumberFormat="1" applyFont="1" applyFill="1" applyBorder="1" applyAlignment="1">
      <alignment horizontal="center"/>
    </xf>
    <xf numFmtId="178" fontId="7" fillId="0" borderId="0" xfId="0" applyNumberFormat="1" applyFont="1" applyFill="1" applyAlignment="1">
      <alignment horizontal="center" vertical="center" wrapText="1"/>
    </xf>
    <xf numFmtId="180" fontId="33" fillId="6" borderId="29" xfId="50" applyNumberFormat="1" applyFont="1" applyFill="1" applyBorder="1" applyAlignment="1">
      <alignment horizontal="center"/>
    </xf>
    <xf numFmtId="178" fontId="33" fillId="6" borderId="29" xfId="50" applyNumberFormat="1" applyFont="1" applyFill="1" applyBorder="1" applyAlignment="1">
      <alignment horizontal="center"/>
    </xf>
    <xf numFmtId="178" fontId="2" fillId="0" borderId="12" xfId="0" applyNumberFormat="1" applyFont="1" applyFill="1" applyBorder="1" applyAlignment="1"/>
    <xf numFmtId="180" fontId="33" fillId="9" borderId="29" xfId="50" applyNumberFormat="1" applyFont="1" applyFill="1" applyBorder="1" applyAlignment="1">
      <alignment horizontal="center" wrapText="1"/>
    </xf>
    <xf numFmtId="178" fontId="33" fillId="9" borderId="29" xfId="50" applyNumberFormat="1" applyFont="1" applyFill="1" applyBorder="1" applyAlignment="1">
      <alignment horizontal="center" wrapText="1"/>
    </xf>
    <xf numFmtId="178" fontId="34" fillId="0" borderId="0" xfId="0" applyNumberFormat="1" applyFont="1" applyFill="1" applyAlignment="1">
      <alignment horizontal="center" vertical="center" wrapText="1"/>
    </xf>
    <xf numFmtId="0" fontId="14" fillId="10" borderId="0" xfId="0" applyFont="1" applyFill="1" applyAlignment="1"/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178" fontId="37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81" fontId="32" fillId="5" borderId="26" xfId="0" applyNumberFormat="1" applyFont="1" applyFill="1" applyBorder="1" applyAlignment="1">
      <alignment horizontal="center" wrapText="1"/>
    </xf>
    <xf numFmtId="178" fontId="38" fillId="11" borderId="12" xfId="51" applyNumberFormat="1" applyFont="1" applyFill="1" applyBorder="1" applyAlignment="1">
      <alignment horizontal="center" vertical="center" wrapText="1"/>
    </xf>
    <xf numFmtId="181" fontId="32" fillId="0" borderId="26" xfId="0" applyNumberFormat="1" applyFont="1" applyFill="1" applyBorder="1" applyAlignment="1">
      <alignment horizontal="center" wrapText="1"/>
    </xf>
    <xf numFmtId="181" fontId="32" fillId="12" borderId="26" xfId="0" applyNumberFormat="1" applyFont="1" applyFill="1" applyBorder="1" applyAlignment="1">
      <alignment horizontal="center" wrapText="1"/>
    </xf>
    <xf numFmtId="181" fontId="38" fillId="5" borderId="14" xfId="0" applyNumberFormat="1" applyFont="1" applyFill="1" applyBorder="1" applyAlignment="1">
      <alignment horizontal="center" wrapText="1"/>
    </xf>
    <xf numFmtId="181" fontId="38" fillId="0" borderId="14" xfId="0" applyNumberFormat="1" applyFont="1" applyFill="1" applyBorder="1" applyAlignment="1">
      <alignment horizontal="center" wrapText="1"/>
    </xf>
    <xf numFmtId="181" fontId="38" fillId="0" borderId="26" xfId="0" applyNumberFormat="1" applyFont="1" applyFill="1" applyBorder="1" applyAlignment="1">
      <alignment horizontal="center" wrapText="1"/>
    </xf>
    <xf numFmtId="178" fontId="2" fillId="6" borderId="12" xfId="0" applyNumberFormat="1" applyFont="1" applyFill="1" applyBorder="1" applyAlignment="1">
      <alignment horizontal="center"/>
    </xf>
    <xf numFmtId="178" fontId="38" fillId="11" borderId="8" xfId="51" applyNumberFormat="1" applyFont="1" applyFill="1" applyBorder="1" applyAlignment="1">
      <alignment horizontal="center" vertical="center" wrapText="1"/>
    </xf>
    <xf numFmtId="181" fontId="32" fillId="5" borderId="14" xfId="0" applyNumberFormat="1" applyFont="1" applyFill="1" applyBorder="1" applyAlignment="1">
      <alignment horizontal="center" wrapText="1"/>
    </xf>
    <xf numFmtId="181" fontId="32" fillId="0" borderId="14" xfId="0" applyNumberFormat="1" applyFont="1" applyFill="1" applyBorder="1" applyAlignment="1">
      <alignment horizontal="center" wrapText="1"/>
    </xf>
    <xf numFmtId="178" fontId="38" fillId="13" borderId="12" xfId="51" applyNumberFormat="1" applyFont="1" applyFill="1" applyBorder="1" applyAlignment="1">
      <alignment horizontal="center" vertical="center" wrapText="1"/>
    </xf>
    <xf numFmtId="182" fontId="38" fillId="0" borderId="14" xfId="0" applyNumberFormat="1" applyFont="1" applyFill="1" applyBorder="1" applyAlignment="1">
      <alignment horizontal="center" wrapText="1"/>
    </xf>
    <xf numFmtId="178" fontId="38" fillId="5" borderId="14" xfId="0" applyNumberFormat="1" applyFont="1" applyFill="1" applyBorder="1" applyAlignment="1">
      <alignment horizontal="center" wrapText="1"/>
    </xf>
    <xf numFmtId="178" fontId="38" fillId="0" borderId="14" xfId="0" applyNumberFormat="1" applyFont="1" applyFill="1" applyBorder="1" applyAlignment="1">
      <alignment horizontal="center" wrapText="1"/>
    </xf>
    <xf numFmtId="178" fontId="38" fillId="13" borderId="8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3 2 5" xfId="50"/>
    <cellStyle name="Normal 8 2" xfId="51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birdygrey\Birdy Grey Dropbox\BG Tech Design Development\1. TECH PACKS - DRESSES\2025\1. SPRING\JUNIORS\MILLY\MATTE SATIN\MIMI\NEW BGJ5006 MIMI DRESS, MATTE SATIN, MIL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Detachable Strap"/>
      <sheetName val="Construction Ref Images"/>
      <sheetName val="Construction Ref Images (1)"/>
      <sheetName val="Construction Ref Images (2)"/>
      <sheetName val="Sheet2"/>
      <sheetName val="Reference Images"/>
      <sheetName val="Print and Artwork Placement"/>
      <sheetName val="Fabrics"/>
      <sheetName val="Boning"/>
      <sheetName val="Trims"/>
      <sheetName val="BOM"/>
      <sheetName val="REFERENCE FIT (L) 6-26-24 (2)"/>
      <sheetName val="1ST FIT (L) 10-10-24"/>
      <sheetName val="PP SAMPLE  (L) 10-31-24"/>
      <sheetName val="SPEC SHEET"/>
      <sheetName val="Graded Spec Page"/>
      <sheetName val="TOP SPECS (1)"/>
      <sheetName val="GRADED SPEC (JUNIOR)"/>
      <sheetName val="Sheet1"/>
      <sheetName val="Pattern Card"/>
      <sheetName val="Sample Specs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BGJ5006</v>
          </cell>
        </row>
        <row r="2">
          <cell r="B2" t="str">
            <v>MIMI</v>
          </cell>
        </row>
        <row r="2">
          <cell r="D2" t="str">
            <v>SARAH PUNTER</v>
          </cell>
        </row>
        <row r="3">
          <cell r="B3">
            <v>45357</v>
          </cell>
        </row>
        <row r="3">
          <cell r="D3" t="str">
            <v>SARAH P/SOPHIA S</v>
          </cell>
        </row>
        <row r="4">
          <cell r="B4" t="str">
            <v>SPRING 25</v>
          </cell>
        </row>
        <row r="4">
          <cell r="D4" t="str">
            <v>SOFIA/ESTHER/MAYRA</v>
          </cell>
        </row>
        <row r="5">
          <cell r="B5" t="str">
            <v>SPRING</v>
          </cell>
        </row>
        <row r="5">
          <cell r="D5" t="str">
            <v>LARGE</v>
          </cell>
        </row>
        <row r="5">
          <cell r="I5" t="str">
            <v>YES</v>
          </cell>
        </row>
        <row r="6">
          <cell r="B6" t="str">
            <v>S-XL</v>
          </cell>
        </row>
        <row r="6">
          <cell r="D6" t="str">
            <v>ANY AVAILABLE</v>
          </cell>
        </row>
        <row r="6">
          <cell r="I6" t="str">
            <v>MILLY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7"/>
  <sheetViews>
    <sheetView tabSelected="1" view="pageBreakPreview" zoomScale="85" zoomScaleNormal="100" workbookViewId="0">
      <selection activeCell="Q10" sqref="Q10"/>
    </sheetView>
  </sheetViews>
  <sheetFormatPr defaultColWidth="15.2035398230088" defaultRowHeight="15.75" customHeight="1"/>
  <cols>
    <col min="1" max="1" width="5" style="1" customWidth="1"/>
    <col min="2" max="2" width="9.88495575221239" style="1" customWidth="1"/>
    <col min="3" max="3" width="11.2212389380531" style="1" customWidth="1"/>
    <col min="4" max="4" width="16.6637168141593" style="1" customWidth="1"/>
    <col min="5" max="5" width="13.8849557522124" style="1" customWidth="1"/>
    <col min="6" max="6" width="22.8849557522124" style="1" customWidth="1"/>
    <col min="7" max="7" width="9.11504424778761" style="1" customWidth="1"/>
    <col min="8" max="9" width="10.6017699115044" style="1" hidden="1" customWidth="1"/>
    <col min="10" max="13" width="10.6017699115044" style="2" customWidth="1"/>
    <col min="14" max="14" width="7.7787610619469" style="2" customWidth="1"/>
    <col min="15" max="15" width="6.79646017699115" style="2" customWidth="1"/>
    <col min="16" max="18" width="10.3982300884956" style="1" customWidth="1"/>
    <col min="19" max="19" width="6.60176991150442" style="1" customWidth="1"/>
    <col min="20" max="20" width="10.3982300884956" style="1" customWidth="1"/>
    <col min="21" max="22" width="10.2035398230088" style="1" customWidth="1"/>
    <col min="23" max="23" width="8" style="1" customWidth="1"/>
    <col min="24" max="24" width="12.2035398230088" style="1" customWidth="1"/>
    <col min="25" max="25" width="34.3982300884956" style="1" customWidth="1"/>
    <col min="26" max="16384" width="15.2035398230088" style="1"/>
  </cols>
  <sheetData>
    <row r="1" s="1" customFormat="1" ht="30" customHeight="1" spans="1:24">
      <c r="A1" s="3" t="s">
        <v>0</v>
      </c>
      <c r="B1" s="4"/>
      <c r="C1" s="4"/>
      <c r="D1" s="5"/>
      <c r="E1" s="6" t="s">
        <v>1</v>
      </c>
      <c r="F1" s="7"/>
      <c r="G1" s="8" t="str">
        <f>'[1]Style Summary Cover Page'!E1</f>
        <v>BGJ5006</v>
      </c>
      <c r="H1" s="9"/>
      <c r="I1" s="69" t="s">
        <v>2</v>
      </c>
      <c r="J1" s="70"/>
      <c r="K1" s="71" t="e">
        <f>'[1]Style Summary Cover Page'!I1</f>
        <v>#REF!</v>
      </c>
      <c r="L1" s="72"/>
      <c r="M1" s="72"/>
      <c r="N1" s="73"/>
      <c r="O1" s="74"/>
      <c r="P1" s="75"/>
      <c r="Q1" s="75"/>
      <c r="R1" s="75"/>
      <c r="S1" s="75"/>
      <c r="T1" s="75"/>
      <c r="U1" s="75"/>
      <c r="V1" s="75"/>
      <c r="W1" s="75"/>
      <c r="X1" s="75"/>
    </row>
    <row r="2" s="1" customFormat="1" customHeight="1" spans="1:24">
      <c r="A2" s="10" t="s">
        <v>3</v>
      </c>
      <c r="B2" s="11"/>
      <c r="C2" s="12" t="str">
        <f>'[1]Style Summary Cover Page'!B2</f>
        <v>MIMI</v>
      </c>
      <c r="D2" s="13" t="s">
        <v>4</v>
      </c>
      <c r="E2" s="14" t="str">
        <f>'[1]Style Summary Cover Page'!D2</f>
        <v>SARAH PUNTER</v>
      </c>
      <c r="F2" s="14"/>
      <c r="G2" s="15"/>
      <c r="H2" s="16" t="s">
        <v>5</v>
      </c>
      <c r="I2" s="16"/>
      <c r="J2" s="76"/>
      <c r="K2" s="77" t="e">
        <f>'[1]Style Summary Cover Page'!I2</f>
        <v>#REF!</v>
      </c>
      <c r="L2" s="78"/>
      <c r="M2" s="78"/>
      <c r="N2" s="79"/>
      <c r="O2" s="80"/>
      <c r="P2" s="81"/>
      <c r="Q2" s="81"/>
      <c r="R2" s="81"/>
      <c r="S2" s="81"/>
      <c r="T2" s="81"/>
      <c r="U2" s="81"/>
      <c r="V2" s="81"/>
      <c r="W2" s="81"/>
      <c r="X2" s="81"/>
    </row>
    <row r="3" s="1" customFormat="1" customHeight="1" spans="1:24">
      <c r="A3" s="17" t="s">
        <v>6</v>
      </c>
      <c r="B3" s="18"/>
      <c r="C3" s="19">
        <f>'[1]Style Summary Cover Page'!B3</f>
        <v>45357</v>
      </c>
      <c r="D3" s="20" t="s">
        <v>7</v>
      </c>
      <c r="E3" s="21" t="str">
        <f>'[1]Style Summary Cover Page'!D3</f>
        <v>SARAH P/SOPHIA S</v>
      </c>
      <c r="F3" s="21"/>
      <c r="G3" s="22"/>
      <c r="H3" s="23"/>
      <c r="I3" s="23"/>
      <c r="J3" s="82"/>
      <c r="K3" s="77"/>
      <c r="L3" s="78"/>
      <c r="M3" s="78"/>
      <c r="N3" s="79"/>
      <c r="O3" s="80"/>
      <c r="P3" s="81"/>
      <c r="Q3" s="81"/>
      <c r="R3" s="81"/>
      <c r="S3" s="81"/>
      <c r="T3" s="81"/>
      <c r="U3" s="81"/>
      <c r="V3" s="81"/>
      <c r="W3" s="81"/>
      <c r="X3" s="81"/>
    </row>
    <row r="4" s="1" customFormat="1" customHeight="1" spans="1:24">
      <c r="A4" s="17" t="s">
        <v>8</v>
      </c>
      <c r="B4" s="18"/>
      <c r="C4" s="19" t="str">
        <f>'[1]Style Summary Cover Page'!B4</f>
        <v>SPRING 25</v>
      </c>
      <c r="D4" s="20" t="s">
        <v>9</v>
      </c>
      <c r="E4" s="21" t="str">
        <f>'[1]Style Summary Cover Page'!D4</f>
        <v>SOFIA/ESTHER/MAYRA</v>
      </c>
      <c r="F4" s="21"/>
      <c r="G4" s="24"/>
      <c r="H4" s="23"/>
      <c r="I4" s="23"/>
      <c r="J4" s="82"/>
      <c r="K4" s="83"/>
      <c r="L4" s="84"/>
      <c r="M4" s="84"/>
      <c r="N4" s="85"/>
      <c r="O4" s="80"/>
      <c r="P4" s="81"/>
      <c r="Q4" s="81"/>
      <c r="R4" s="81"/>
      <c r="S4" s="81"/>
      <c r="T4" s="81"/>
      <c r="U4" s="81"/>
      <c r="V4" s="81"/>
      <c r="W4" s="81"/>
      <c r="X4" s="81"/>
    </row>
    <row r="5" s="1" customFormat="1" customHeight="1" spans="1:24">
      <c r="A5" s="17" t="s">
        <v>10</v>
      </c>
      <c r="B5" s="18"/>
      <c r="C5" s="19" t="str">
        <f>'[1]Style Summary Cover Page'!B5</f>
        <v>SPRING</v>
      </c>
      <c r="D5" s="20" t="s">
        <v>11</v>
      </c>
      <c r="E5" s="21" t="str">
        <f>'[1]Style Summary Cover Page'!D5</f>
        <v>LARGE</v>
      </c>
      <c r="F5" s="21"/>
      <c r="G5" s="24"/>
      <c r="H5" s="25" t="s">
        <v>12</v>
      </c>
      <c r="I5" s="86"/>
      <c r="J5" s="87"/>
      <c r="K5" s="88" t="str">
        <f>'[1]Style Summary Cover Page'!I5</f>
        <v>YES</v>
      </c>
      <c r="L5" s="88"/>
      <c r="M5" s="88"/>
      <c r="N5" s="89"/>
      <c r="O5" s="80"/>
      <c r="P5" s="81"/>
      <c r="Q5" s="81"/>
      <c r="R5" s="81"/>
      <c r="S5" s="81"/>
      <c r="T5" s="81"/>
      <c r="U5" s="81"/>
      <c r="V5" s="81"/>
      <c r="W5" s="81"/>
      <c r="X5" s="81"/>
    </row>
    <row r="6" s="1" customFormat="1" customHeight="1" spans="1:24">
      <c r="A6" s="26" t="s">
        <v>13</v>
      </c>
      <c r="B6" s="27"/>
      <c r="C6" s="28" t="str">
        <f>'[1]Style Summary Cover Page'!B6</f>
        <v>S-XL</v>
      </c>
      <c r="D6" s="29" t="s">
        <v>14</v>
      </c>
      <c r="E6" s="30" t="str">
        <f>'[1]Style Summary Cover Page'!D6</f>
        <v>ANY AVAILABLE</v>
      </c>
      <c r="F6" s="30"/>
      <c r="G6" s="31"/>
      <c r="H6" s="32" t="s">
        <v>15</v>
      </c>
      <c r="I6" s="90"/>
      <c r="J6" s="91"/>
      <c r="K6" s="92" t="str">
        <f>'[1]Style Summary Cover Page'!I6</f>
        <v>MILLY</v>
      </c>
      <c r="L6" s="92"/>
      <c r="M6" s="92"/>
      <c r="N6" s="93"/>
      <c r="O6" s="80"/>
      <c r="P6" s="81"/>
      <c r="Q6" s="81"/>
      <c r="R6" s="81"/>
      <c r="S6" s="81"/>
      <c r="T6" s="81"/>
      <c r="U6" s="81"/>
      <c r="V6" s="81"/>
      <c r="W6" s="81"/>
      <c r="X6" s="118"/>
    </row>
    <row r="7" s="1" customFormat="1" customHeight="1" spans="1:25">
      <c r="A7" s="33"/>
      <c r="B7" s="34" t="s">
        <v>16</v>
      </c>
      <c r="C7" s="35"/>
      <c r="D7" s="35"/>
      <c r="E7" s="35"/>
      <c r="F7" s="35"/>
      <c r="G7" s="36" t="s">
        <v>17</v>
      </c>
      <c r="H7" s="36" t="s">
        <v>18</v>
      </c>
      <c r="I7" s="36" t="s">
        <v>18</v>
      </c>
      <c r="J7" s="94" t="s">
        <v>19</v>
      </c>
      <c r="K7" s="94" t="s">
        <v>20</v>
      </c>
      <c r="L7" s="95" t="s">
        <v>21</v>
      </c>
      <c r="M7" s="96" t="s">
        <v>22</v>
      </c>
      <c r="N7" s="96" t="s">
        <v>23</v>
      </c>
      <c r="O7" s="97"/>
      <c r="P7" s="98"/>
      <c r="Q7" s="119"/>
      <c r="R7" s="98"/>
      <c r="S7" s="98"/>
      <c r="T7" s="98"/>
      <c r="U7" s="119"/>
      <c r="V7" s="98"/>
      <c r="W7" s="98"/>
      <c r="X7" s="119"/>
      <c r="Y7" s="103"/>
    </row>
    <row r="8" s="1" customFormat="1" ht="15" customHeight="1" spans="1:25">
      <c r="A8" s="37"/>
      <c r="B8" s="38"/>
      <c r="C8" s="38"/>
      <c r="D8" s="38"/>
      <c r="E8" s="38"/>
      <c r="F8" s="38"/>
      <c r="G8" s="39"/>
      <c r="H8" s="39"/>
      <c r="I8" s="39"/>
      <c r="J8" s="99"/>
      <c r="K8" s="100"/>
      <c r="L8" s="101"/>
      <c r="M8" s="100"/>
      <c r="N8" s="100"/>
      <c r="O8" s="102"/>
      <c r="P8" s="103"/>
      <c r="Q8" s="103"/>
      <c r="R8" s="103"/>
      <c r="S8" s="120"/>
      <c r="T8" s="103"/>
      <c r="U8" s="103"/>
      <c r="V8" s="103"/>
      <c r="W8" s="120"/>
      <c r="X8" s="103"/>
      <c r="Y8" s="103"/>
    </row>
    <row r="9" s="1" customFormat="1" ht="18" customHeight="1" spans="1:25">
      <c r="A9" s="40">
        <v>1</v>
      </c>
      <c r="B9" s="41" t="s">
        <v>24</v>
      </c>
      <c r="C9" s="42"/>
      <c r="D9" s="42"/>
      <c r="E9" s="43"/>
      <c r="F9" s="44" t="s">
        <v>25</v>
      </c>
      <c r="G9" s="45">
        <v>44930</v>
      </c>
      <c r="H9" s="46"/>
      <c r="I9" s="46"/>
      <c r="J9" s="123">
        <f>SUM(K9-0.125)</f>
        <v>7.25</v>
      </c>
      <c r="K9" s="123">
        <f>SUM(L9-0.125)</f>
        <v>7.375</v>
      </c>
      <c r="L9" s="124">
        <v>7.5</v>
      </c>
      <c r="M9" s="125">
        <f>SUM(L9+0.125)</f>
        <v>7.625</v>
      </c>
      <c r="N9" s="105"/>
      <c r="O9" s="106"/>
      <c r="P9" s="107"/>
      <c r="Q9" s="107"/>
      <c r="R9" s="111"/>
      <c r="S9" s="107"/>
      <c r="T9" s="107"/>
      <c r="U9" s="107"/>
      <c r="V9" s="111"/>
      <c r="W9" s="107"/>
      <c r="X9" s="107"/>
      <c r="Y9" s="122"/>
    </row>
    <row r="10" s="1" customFormat="1" ht="18" customHeight="1" spans="1:25">
      <c r="A10" s="40">
        <f t="shared" ref="A10:A37" si="0">A9+1</f>
        <v>2</v>
      </c>
      <c r="B10" s="41" t="s">
        <v>26</v>
      </c>
      <c r="C10" s="42"/>
      <c r="D10" s="42"/>
      <c r="E10" s="43"/>
      <c r="F10" s="44" t="s">
        <v>27</v>
      </c>
      <c r="G10" s="45">
        <v>44928</v>
      </c>
      <c r="H10" s="46"/>
      <c r="I10" s="46"/>
      <c r="J10" s="123">
        <f>SUM(L10-1.5)</f>
        <v>35.25</v>
      </c>
      <c r="K10" s="123">
        <f>SUM(L10-1.75)</f>
        <v>35</v>
      </c>
      <c r="L10" s="124">
        <v>36.75</v>
      </c>
      <c r="M10" s="125">
        <f>SUM(L10+1.75)</f>
        <v>38.5</v>
      </c>
      <c r="N10" s="105"/>
      <c r="O10" s="106"/>
      <c r="P10" s="107"/>
      <c r="Q10" s="107"/>
      <c r="R10" s="111"/>
      <c r="S10" s="107"/>
      <c r="T10" s="107"/>
      <c r="U10" s="107"/>
      <c r="V10" s="111"/>
      <c r="W10" s="107"/>
      <c r="X10" s="107"/>
      <c r="Y10" s="122"/>
    </row>
    <row r="11" s="1" customFormat="1" ht="18" customHeight="1" spans="1:25">
      <c r="A11" s="40">
        <f t="shared" si="0"/>
        <v>3</v>
      </c>
      <c r="B11" s="41" t="s">
        <v>28</v>
      </c>
      <c r="C11" s="42"/>
      <c r="D11" s="42"/>
      <c r="E11" s="43"/>
      <c r="F11" s="47" t="s">
        <v>29</v>
      </c>
      <c r="G11" s="48">
        <v>0.5</v>
      </c>
      <c r="H11" s="46"/>
      <c r="I11" s="46"/>
      <c r="J11" s="123">
        <v>1</v>
      </c>
      <c r="K11" s="123">
        <v>1</v>
      </c>
      <c r="L11" s="126">
        <v>1</v>
      </c>
      <c r="M11" s="125">
        <v>1</v>
      </c>
      <c r="N11" s="105"/>
      <c r="O11" s="106"/>
      <c r="P11" s="107"/>
      <c r="Q11" s="107"/>
      <c r="R11" s="111"/>
      <c r="S11" s="107"/>
      <c r="T11" s="107"/>
      <c r="U11" s="107"/>
      <c r="V11" s="111"/>
      <c r="W11" s="107"/>
      <c r="X11" s="107"/>
      <c r="Y11" s="122"/>
    </row>
    <row r="12" s="1" customFormat="1" ht="18" customHeight="1" spans="1:25">
      <c r="A12" s="40">
        <f t="shared" si="0"/>
        <v>4</v>
      </c>
      <c r="B12" s="41" t="s">
        <v>30</v>
      </c>
      <c r="C12" s="42"/>
      <c r="D12" s="42"/>
      <c r="E12" s="43"/>
      <c r="F12" s="44" t="s">
        <v>31</v>
      </c>
      <c r="G12" s="45">
        <v>45299</v>
      </c>
      <c r="H12" s="46"/>
      <c r="I12" s="46"/>
      <c r="J12" s="127">
        <f>SUM(K12-0.625)</f>
        <v>27.625</v>
      </c>
      <c r="K12" s="127">
        <f>SUM(L12-0.75)</f>
        <v>28.25</v>
      </c>
      <c r="L12" s="124">
        <v>29</v>
      </c>
      <c r="M12" s="128">
        <f t="shared" ref="M12:M17" si="1">SUM(L12+2)</f>
        <v>31</v>
      </c>
      <c r="N12" s="105"/>
      <c r="O12" s="106"/>
      <c r="P12" s="107"/>
      <c r="Q12" s="107"/>
      <c r="R12" s="111"/>
      <c r="S12" s="107"/>
      <c r="T12" s="107"/>
      <c r="U12" s="107"/>
      <c r="V12" s="111"/>
      <c r="W12" s="107"/>
      <c r="X12" s="107"/>
      <c r="Y12" s="122"/>
    </row>
    <row r="13" s="1" customFormat="1" ht="18" customHeight="1" spans="1:25">
      <c r="A13" s="40">
        <f t="shared" si="0"/>
        <v>5</v>
      </c>
      <c r="B13" s="41" t="s">
        <v>32</v>
      </c>
      <c r="C13" s="42"/>
      <c r="D13" s="42"/>
      <c r="E13" s="43"/>
      <c r="F13" s="44" t="s">
        <v>33</v>
      </c>
      <c r="G13" s="45">
        <v>44928</v>
      </c>
      <c r="H13" s="46"/>
      <c r="I13" s="46"/>
      <c r="J13" s="129">
        <f t="shared" ref="J13:J17" si="2">SUM(K13-1)</f>
        <v>25.625</v>
      </c>
      <c r="K13" s="127">
        <f t="shared" ref="K13:K17" si="3">SUM(L13-1.5)</f>
        <v>26.625</v>
      </c>
      <c r="L13" s="124">
        <v>28.125</v>
      </c>
      <c r="M13" s="128">
        <f t="shared" si="1"/>
        <v>30.125</v>
      </c>
      <c r="N13" s="105"/>
      <c r="O13" s="106"/>
      <c r="P13" s="107"/>
      <c r="Q13" s="107"/>
      <c r="R13" s="111"/>
      <c r="S13" s="107"/>
      <c r="T13" s="107"/>
      <c r="U13" s="107"/>
      <c r="V13" s="111"/>
      <c r="W13" s="107"/>
      <c r="X13" s="107"/>
      <c r="Y13" s="122"/>
    </row>
    <row r="14" s="1" customFormat="1" ht="18" customHeight="1" spans="1:25">
      <c r="A14" s="40">
        <f t="shared" si="0"/>
        <v>6</v>
      </c>
      <c r="B14" s="41" t="s">
        <v>34</v>
      </c>
      <c r="C14" s="42"/>
      <c r="D14" s="42"/>
      <c r="E14" s="43"/>
      <c r="F14" s="44" t="s">
        <v>35</v>
      </c>
      <c r="G14" s="45">
        <v>44928</v>
      </c>
      <c r="H14" s="46"/>
      <c r="I14" s="46"/>
      <c r="J14" s="129">
        <f t="shared" si="2"/>
        <v>23</v>
      </c>
      <c r="K14" s="127">
        <f t="shared" si="3"/>
        <v>24</v>
      </c>
      <c r="L14" s="124">
        <v>25.5</v>
      </c>
      <c r="M14" s="128">
        <f t="shared" si="1"/>
        <v>27.5</v>
      </c>
      <c r="N14" s="105"/>
      <c r="O14" s="106"/>
      <c r="P14" s="107"/>
      <c r="Q14" s="107"/>
      <c r="R14" s="111"/>
      <c r="S14" s="107"/>
      <c r="T14" s="107"/>
      <c r="U14" s="107"/>
      <c r="V14" s="111"/>
      <c r="W14" s="107"/>
      <c r="X14" s="107"/>
      <c r="Y14" s="122"/>
    </row>
    <row r="15" s="1" customFormat="1" ht="18" customHeight="1" spans="1:25">
      <c r="A15" s="40">
        <f t="shared" si="0"/>
        <v>7</v>
      </c>
      <c r="B15" s="41" t="s">
        <v>36</v>
      </c>
      <c r="C15" s="42"/>
      <c r="D15" s="42"/>
      <c r="E15" s="43"/>
      <c r="F15" s="44" t="s">
        <v>37</v>
      </c>
      <c r="G15" s="45">
        <v>44928</v>
      </c>
      <c r="H15" s="46"/>
      <c r="I15" s="46"/>
      <c r="J15" s="129">
        <f t="shared" si="2"/>
        <v>35</v>
      </c>
      <c r="K15" s="127">
        <f t="shared" si="3"/>
        <v>36</v>
      </c>
      <c r="L15" s="124">
        <v>37.5</v>
      </c>
      <c r="M15" s="128">
        <f t="shared" si="1"/>
        <v>39.5</v>
      </c>
      <c r="N15" s="105"/>
      <c r="O15" s="106"/>
      <c r="P15" s="107"/>
      <c r="Q15" s="107"/>
      <c r="R15" s="111"/>
      <c r="S15" s="107"/>
      <c r="T15" s="107"/>
      <c r="U15" s="107"/>
      <c r="V15" s="111"/>
      <c r="W15" s="107"/>
      <c r="X15" s="107"/>
      <c r="Y15" s="122"/>
    </row>
    <row r="16" s="1" customFormat="1" ht="18" customHeight="1" spans="1:25">
      <c r="A16" s="40">
        <f t="shared" si="0"/>
        <v>8</v>
      </c>
      <c r="B16" s="41" t="s">
        <v>38</v>
      </c>
      <c r="C16" s="42"/>
      <c r="D16" s="42"/>
      <c r="E16" s="43"/>
      <c r="F16" s="44" t="s">
        <v>39</v>
      </c>
      <c r="G16" s="45">
        <v>44928</v>
      </c>
      <c r="H16" s="46"/>
      <c r="I16" s="46"/>
      <c r="J16" s="129">
        <f t="shared" si="2"/>
        <v>83</v>
      </c>
      <c r="K16" s="127">
        <f t="shared" si="3"/>
        <v>84</v>
      </c>
      <c r="L16" s="124">
        <v>85.5</v>
      </c>
      <c r="M16" s="128">
        <f t="shared" si="1"/>
        <v>87.5</v>
      </c>
      <c r="N16" s="105"/>
      <c r="O16" s="106"/>
      <c r="P16" s="107"/>
      <c r="Q16" s="107"/>
      <c r="R16" s="111"/>
      <c r="S16" s="107"/>
      <c r="T16" s="107"/>
      <c r="U16" s="107"/>
      <c r="V16" s="111"/>
      <c r="W16" s="107"/>
      <c r="X16" s="107"/>
      <c r="Y16" s="122"/>
    </row>
    <row r="17" s="1" customFormat="1" ht="18" customHeight="1" spans="1:25">
      <c r="A17" s="40">
        <f t="shared" si="0"/>
        <v>9</v>
      </c>
      <c r="B17" s="41" t="s">
        <v>40</v>
      </c>
      <c r="C17" s="42"/>
      <c r="D17" s="42"/>
      <c r="E17" s="43"/>
      <c r="F17" s="44" t="s">
        <v>41</v>
      </c>
      <c r="G17" s="45">
        <v>44928</v>
      </c>
      <c r="H17" s="46"/>
      <c r="I17" s="46"/>
      <c r="J17" s="129">
        <f t="shared" si="2"/>
        <v>71</v>
      </c>
      <c r="K17" s="127">
        <f t="shared" si="3"/>
        <v>72</v>
      </c>
      <c r="L17" s="124">
        <v>73.5</v>
      </c>
      <c r="M17" s="128">
        <f t="shared" si="1"/>
        <v>75.5</v>
      </c>
      <c r="N17" s="105"/>
      <c r="O17" s="106"/>
      <c r="P17" s="107"/>
      <c r="Q17" s="107"/>
      <c r="R17" s="111"/>
      <c r="S17" s="107"/>
      <c r="T17" s="107"/>
      <c r="U17" s="107"/>
      <c r="V17" s="111"/>
      <c r="W17" s="107"/>
      <c r="X17" s="107"/>
      <c r="Y17" s="122"/>
    </row>
    <row r="18" s="1" customFormat="1" ht="18" customHeight="1" spans="1:25">
      <c r="A18" s="40">
        <f t="shared" si="0"/>
        <v>10</v>
      </c>
      <c r="B18" s="49" t="s">
        <v>42</v>
      </c>
      <c r="C18" s="50"/>
      <c r="D18" s="50"/>
      <c r="E18" s="51"/>
      <c r="F18" s="52"/>
      <c r="G18" s="52"/>
      <c r="H18" s="46"/>
      <c r="I18" s="46"/>
      <c r="J18" s="130"/>
      <c r="K18" s="109"/>
      <c r="L18" s="109"/>
      <c r="M18" s="109"/>
      <c r="N18" s="109"/>
      <c r="O18" s="106"/>
      <c r="P18" s="107"/>
      <c r="Q18" s="107"/>
      <c r="R18" s="111"/>
      <c r="S18" s="107"/>
      <c r="T18" s="107"/>
      <c r="U18" s="107"/>
      <c r="V18" s="111"/>
      <c r="W18" s="107"/>
      <c r="X18" s="107"/>
      <c r="Y18" s="122"/>
    </row>
    <row r="19" s="1" customFormat="1" ht="18" customHeight="1" spans="1:25">
      <c r="A19" s="40">
        <f t="shared" si="0"/>
        <v>11</v>
      </c>
      <c r="B19" s="41" t="s">
        <v>43</v>
      </c>
      <c r="C19" s="42"/>
      <c r="D19" s="42"/>
      <c r="E19" s="53"/>
      <c r="F19" s="44" t="s">
        <v>44</v>
      </c>
      <c r="G19" s="54">
        <v>0.125</v>
      </c>
      <c r="H19" s="46"/>
      <c r="I19" s="46"/>
      <c r="J19" s="127">
        <f>SUM(K19-0.375)</f>
        <v>12.625</v>
      </c>
      <c r="K19" s="127">
        <f>SUM(L19-0.5)</f>
        <v>13</v>
      </c>
      <c r="L19" s="131">
        <v>13.5</v>
      </c>
      <c r="M19" s="128">
        <f>SUM(L19+0.625)</f>
        <v>14.125</v>
      </c>
      <c r="N19" s="110"/>
      <c r="O19" s="106"/>
      <c r="P19" s="107"/>
      <c r="Q19" s="107"/>
      <c r="R19" s="111"/>
      <c r="S19" s="107"/>
      <c r="T19" s="107"/>
      <c r="U19" s="107"/>
      <c r="V19" s="111"/>
      <c r="W19" s="107"/>
      <c r="X19" s="107"/>
      <c r="Y19" s="122"/>
    </row>
    <row r="20" s="1" customFormat="1" ht="18" customHeight="1" spans="1:25">
      <c r="A20" s="40">
        <f t="shared" si="0"/>
        <v>12</v>
      </c>
      <c r="B20" s="41" t="s">
        <v>45</v>
      </c>
      <c r="C20" s="42"/>
      <c r="D20" s="42"/>
      <c r="E20" s="53"/>
      <c r="F20" s="55" t="s">
        <v>46</v>
      </c>
      <c r="G20" s="54">
        <v>0.125</v>
      </c>
      <c r="H20" s="46"/>
      <c r="I20" s="46"/>
      <c r="J20" s="125">
        <v>3</v>
      </c>
      <c r="K20" s="132">
        <v>3</v>
      </c>
      <c r="L20" s="131">
        <v>3</v>
      </c>
      <c r="M20" s="133">
        <v>3</v>
      </c>
      <c r="N20" s="110"/>
      <c r="O20" s="106"/>
      <c r="P20" s="107"/>
      <c r="Q20" s="107"/>
      <c r="R20" s="111"/>
      <c r="S20" s="107"/>
      <c r="T20" s="107"/>
      <c r="U20" s="107"/>
      <c r="V20" s="111"/>
      <c r="W20" s="107"/>
      <c r="X20" s="107"/>
      <c r="Y20" s="122"/>
    </row>
    <row r="21" s="1" customFormat="1" ht="18" customHeight="1" spans="1:25">
      <c r="A21" s="40">
        <f t="shared" si="0"/>
        <v>13</v>
      </c>
      <c r="B21" s="41" t="s">
        <v>47</v>
      </c>
      <c r="C21" s="42"/>
      <c r="D21" s="42"/>
      <c r="E21" s="53"/>
      <c r="F21" s="55" t="s">
        <v>48</v>
      </c>
      <c r="G21" s="54">
        <v>0.125</v>
      </c>
      <c r="H21" s="46"/>
      <c r="I21" s="46"/>
      <c r="J21" s="125">
        <v>1</v>
      </c>
      <c r="K21" s="132">
        <v>1</v>
      </c>
      <c r="L21" s="131">
        <v>1</v>
      </c>
      <c r="M21" s="133">
        <v>1</v>
      </c>
      <c r="N21" s="110"/>
      <c r="O21" s="106"/>
      <c r="P21" s="107"/>
      <c r="Q21" s="107"/>
      <c r="R21" s="111"/>
      <c r="S21" s="107"/>
      <c r="T21" s="107"/>
      <c r="U21" s="107"/>
      <c r="V21" s="111"/>
      <c r="W21" s="107"/>
      <c r="X21" s="107"/>
      <c r="Y21" s="122"/>
    </row>
    <row r="22" s="1" customFormat="1" ht="18" customHeight="1" spans="1:25">
      <c r="A22" s="40">
        <f t="shared" si="0"/>
        <v>14</v>
      </c>
      <c r="B22" s="41" t="s">
        <v>49</v>
      </c>
      <c r="C22" s="42"/>
      <c r="D22" s="42"/>
      <c r="E22" s="43"/>
      <c r="F22" s="44" t="s">
        <v>50</v>
      </c>
      <c r="G22" s="54">
        <v>0.125</v>
      </c>
      <c r="H22" s="46"/>
      <c r="I22" s="46"/>
      <c r="J22" s="127">
        <f>SUM(K22-0.25)</f>
        <v>7.625</v>
      </c>
      <c r="K22" s="127">
        <f>SUM(L22-0.375)</f>
        <v>7.875</v>
      </c>
      <c r="L22" s="134">
        <v>8.25</v>
      </c>
      <c r="M22" s="128">
        <f>SUM(L22+0.5)</f>
        <v>8.75</v>
      </c>
      <c r="N22" s="105"/>
      <c r="O22" s="106"/>
      <c r="P22" s="111"/>
      <c r="Q22" s="107"/>
      <c r="R22" s="111"/>
      <c r="S22" s="107"/>
      <c r="T22" s="111"/>
      <c r="U22" s="107"/>
      <c r="V22" s="111"/>
      <c r="W22" s="107"/>
      <c r="X22" s="107"/>
      <c r="Y22" s="122"/>
    </row>
    <row r="23" s="1" customFormat="1" ht="18" customHeight="1" spans="1:25">
      <c r="A23" s="40">
        <f t="shared" si="0"/>
        <v>15</v>
      </c>
      <c r="B23" s="41" t="s">
        <v>51</v>
      </c>
      <c r="C23" s="42"/>
      <c r="D23" s="42"/>
      <c r="E23" s="43"/>
      <c r="F23" s="44" t="s">
        <v>52</v>
      </c>
      <c r="G23" s="54">
        <v>0.125</v>
      </c>
      <c r="H23" s="46"/>
      <c r="I23" s="46"/>
      <c r="J23" s="127">
        <f>SUM(K23-0.25)</f>
        <v>6.625</v>
      </c>
      <c r="K23" s="127">
        <f>SUM(L23-0.375)</f>
        <v>6.875</v>
      </c>
      <c r="L23" s="134">
        <v>7.25</v>
      </c>
      <c r="M23" s="128">
        <f>SUM(L23+0.5)</f>
        <v>7.75</v>
      </c>
      <c r="N23" s="105"/>
      <c r="O23" s="106"/>
      <c r="P23" s="107"/>
      <c r="Q23" s="107"/>
      <c r="R23" s="111"/>
      <c r="S23" s="107"/>
      <c r="T23" s="107"/>
      <c r="U23" s="107"/>
      <c r="V23" s="111"/>
      <c r="W23" s="107"/>
      <c r="X23" s="107"/>
      <c r="Y23" s="122"/>
    </row>
    <row r="24" s="1" customFormat="1" ht="18" customHeight="1" spans="1:25">
      <c r="A24" s="40">
        <f t="shared" si="0"/>
        <v>16</v>
      </c>
      <c r="B24" s="41" t="s">
        <v>53</v>
      </c>
      <c r="C24" s="42"/>
      <c r="D24" s="42"/>
      <c r="E24" s="43"/>
      <c r="F24" s="44" t="s">
        <v>54</v>
      </c>
      <c r="G24" s="45">
        <v>45299</v>
      </c>
      <c r="H24" s="46"/>
      <c r="I24" s="46"/>
      <c r="J24" s="135">
        <f t="shared" ref="J24:J29" si="4">SUM(K24-1/4)</f>
        <v>10.5</v>
      </c>
      <c r="K24" s="135">
        <f t="shared" ref="K24:K29" si="5">SUM(L24-1/4)</f>
        <v>10.75</v>
      </c>
      <c r="L24" s="134">
        <v>11</v>
      </c>
      <c r="M24" s="135">
        <f t="shared" ref="M24:M29" si="6">SUM(L24+0.25)</f>
        <v>11.25</v>
      </c>
      <c r="N24" s="105"/>
      <c r="O24" s="106"/>
      <c r="P24" s="107"/>
      <c r="Q24" s="107"/>
      <c r="R24" s="111"/>
      <c r="S24" s="107"/>
      <c r="T24" s="107"/>
      <c r="U24" s="107"/>
      <c r="V24" s="111"/>
      <c r="W24" s="107"/>
      <c r="X24" s="107"/>
      <c r="Y24" s="122"/>
    </row>
    <row r="25" s="1" customFormat="1" ht="18" customHeight="1" spans="1:25">
      <c r="A25" s="40">
        <f t="shared" si="0"/>
        <v>17</v>
      </c>
      <c r="B25" s="56" t="s">
        <v>55</v>
      </c>
      <c r="C25" s="57"/>
      <c r="D25" s="57"/>
      <c r="E25" s="58"/>
      <c r="F25" s="44" t="s">
        <v>56</v>
      </c>
      <c r="G25" s="45">
        <v>44930</v>
      </c>
      <c r="H25" s="46"/>
      <c r="I25" s="46"/>
      <c r="J25" s="123">
        <f>SUM(K25+0)</f>
        <v>1.75</v>
      </c>
      <c r="K25" s="123">
        <f>SUM(L25+0)</f>
        <v>1.75</v>
      </c>
      <c r="L25" s="134">
        <v>1.75</v>
      </c>
      <c r="M25" s="125">
        <f>SUM(L25+0)</f>
        <v>1.75</v>
      </c>
      <c r="N25" s="105"/>
      <c r="O25" s="106"/>
      <c r="P25" s="111"/>
      <c r="Q25" s="107"/>
      <c r="R25" s="111"/>
      <c r="S25" s="107"/>
      <c r="T25" s="111"/>
      <c r="U25" s="107"/>
      <c r="V25" s="111"/>
      <c r="W25" s="107"/>
      <c r="X25" s="107"/>
      <c r="Y25" s="122"/>
    </row>
    <row r="26" s="1" customFormat="1" ht="18" customHeight="1" spans="1:25">
      <c r="A26" s="40">
        <f t="shared" si="0"/>
        <v>18</v>
      </c>
      <c r="B26" s="41" t="s">
        <v>57</v>
      </c>
      <c r="C26" s="42"/>
      <c r="D26" s="42"/>
      <c r="E26" s="53"/>
      <c r="F26" s="44" t="s">
        <v>58</v>
      </c>
      <c r="G26" s="45">
        <v>44930</v>
      </c>
      <c r="H26" s="46"/>
      <c r="I26" s="46"/>
      <c r="J26" s="123">
        <f>SUM(K26-1/2)</f>
        <v>10.75</v>
      </c>
      <c r="K26" s="136">
        <f>SUM(L26-1/2)</f>
        <v>11.25</v>
      </c>
      <c r="L26" s="134">
        <v>11.75</v>
      </c>
      <c r="M26" s="137">
        <f>SUM(L26+1/2)</f>
        <v>12.25</v>
      </c>
      <c r="N26" s="105"/>
      <c r="O26" s="106"/>
      <c r="P26" s="107"/>
      <c r="Q26" s="107"/>
      <c r="R26" s="111"/>
      <c r="S26" s="107"/>
      <c r="T26" s="107"/>
      <c r="U26" s="107"/>
      <c r="V26" s="111"/>
      <c r="W26" s="107"/>
      <c r="X26" s="107"/>
      <c r="Y26" s="122"/>
    </row>
    <row r="27" s="1" customFormat="1" ht="18" customHeight="1" spans="1:25">
      <c r="A27" s="40">
        <f t="shared" si="0"/>
        <v>19</v>
      </c>
      <c r="B27" s="49" t="s">
        <v>59</v>
      </c>
      <c r="C27" s="50"/>
      <c r="D27" s="50"/>
      <c r="E27" s="51"/>
      <c r="F27" s="59"/>
      <c r="G27" s="60"/>
      <c r="H27" s="60"/>
      <c r="I27" s="60"/>
      <c r="J27" s="113"/>
      <c r="K27" s="113"/>
      <c r="L27" s="113"/>
      <c r="M27" s="113"/>
      <c r="N27" s="113"/>
      <c r="O27" s="106"/>
      <c r="P27" s="107"/>
      <c r="Q27" s="107"/>
      <c r="R27" s="111"/>
      <c r="S27" s="107"/>
      <c r="T27" s="107"/>
      <c r="U27" s="107"/>
      <c r="V27" s="111"/>
      <c r="W27" s="107"/>
      <c r="X27" s="107"/>
      <c r="Y27" s="122"/>
    </row>
    <row r="28" s="1" customFormat="1" ht="18" customHeight="1" spans="1:25">
      <c r="A28" s="40">
        <f t="shared" si="0"/>
        <v>20</v>
      </c>
      <c r="B28" s="41" t="s">
        <v>60</v>
      </c>
      <c r="C28" s="42"/>
      <c r="D28" s="42"/>
      <c r="E28" s="53"/>
      <c r="F28" s="44" t="s">
        <v>61</v>
      </c>
      <c r="G28" s="54">
        <v>0.125</v>
      </c>
      <c r="H28" s="46"/>
      <c r="I28" s="46"/>
      <c r="J28" s="135">
        <f t="shared" si="4"/>
        <v>12.5</v>
      </c>
      <c r="K28" s="135">
        <f t="shared" si="5"/>
        <v>12.75</v>
      </c>
      <c r="L28" s="138">
        <v>13</v>
      </c>
      <c r="M28" s="135">
        <f t="shared" si="6"/>
        <v>13.25</v>
      </c>
      <c r="N28" s="105"/>
      <c r="O28" s="106"/>
      <c r="P28" s="107"/>
      <c r="Q28" s="107"/>
      <c r="R28" s="111"/>
      <c r="S28" s="107"/>
      <c r="T28" s="107"/>
      <c r="U28" s="107"/>
      <c r="V28" s="111"/>
      <c r="W28" s="107"/>
      <c r="X28" s="107"/>
      <c r="Y28" s="122"/>
    </row>
    <row r="29" s="1" customFormat="1" ht="18" customHeight="1" spans="1:25">
      <c r="A29" s="40">
        <f t="shared" si="0"/>
        <v>21</v>
      </c>
      <c r="B29" s="41" t="s">
        <v>62</v>
      </c>
      <c r="C29" s="42"/>
      <c r="D29" s="42"/>
      <c r="E29" s="53"/>
      <c r="F29" s="44" t="s">
        <v>63</v>
      </c>
      <c r="G29" s="54">
        <v>0.125</v>
      </c>
      <c r="H29" s="46"/>
      <c r="I29" s="46"/>
      <c r="J29" s="135">
        <f t="shared" si="4"/>
        <v>13</v>
      </c>
      <c r="K29" s="135">
        <f t="shared" si="5"/>
        <v>13.25</v>
      </c>
      <c r="L29" s="134">
        <v>13.5</v>
      </c>
      <c r="M29" s="135">
        <f t="shared" si="6"/>
        <v>13.75</v>
      </c>
      <c r="N29" s="105"/>
      <c r="O29" s="106"/>
      <c r="P29" s="107"/>
      <c r="Q29" s="107"/>
      <c r="R29" s="111"/>
      <c r="S29" s="107"/>
      <c r="T29" s="107"/>
      <c r="U29" s="107"/>
      <c r="V29" s="111"/>
      <c r="W29" s="107"/>
      <c r="X29" s="107"/>
      <c r="Y29" s="122"/>
    </row>
    <row r="30" s="1" customFormat="1" ht="18" customHeight="1" spans="1:25">
      <c r="A30" s="40">
        <f t="shared" si="0"/>
        <v>22</v>
      </c>
      <c r="B30" s="41" t="s">
        <v>64</v>
      </c>
      <c r="C30" s="42"/>
      <c r="D30" s="42"/>
      <c r="E30" s="53"/>
      <c r="F30" s="44" t="s">
        <v>65</v>
      </c>
      <c r="G30" s="54">
        <v>0.125</v>
      </c>
      <c r="H30" s="46"/>
      <c r="I30" s="46"/>
      <c r="J30" s="125">
        <v>1.75</v>
      </c>
      <c r="K30" s="132">
        <v>1.756</v>
      </c>
      <c r="L30" s="134">
        <v>1.75</v>
      </c>
      <c r="M30" s="133">
        <v>1.75</v>
      </c>
      <c r="N30" s="105"/>
      <c r="O30" s="106"/>
      <c r="P30" s="107"/>
      <c r="Q30" s="107"/>
      <c r="R30" s="111"/>
      <c r="S30" s="107"/>
      <c r="T30" s="107"/>
      <c r="U30" s="107"/>
      <c r="V30" s="111"/>
      <c r="W30" s="107"/>
      <c r="X30" s="107"/>
      <c r="Y30" s="122"/>
    </row>
    <row r="31" s="1" customFormat="1" ht="18" customHeight="1" spans="1:25">
      <c r="A31" s="40">
        <f t="shared" si="0"/>
        <v>23</v>
      </c>
      <c r="B31" s="41" t="s">
        <v>66</v>
      </c>
      <c r="C31" s="42"/>
      <c r="D31" s="42"/>
      <c r="E31" s="53"/>
      <c r="F31" s="44" t="s">
        <v>67</v>
      </c>
      <c r="G31" s="54">
        <v>0.125</v>
      </c>
      <c r="H31" s="46"/>
      <c r="I31" s="46"/>
      <c r="J31" s="125">
        <v>3.5</v>
      </c>
      <c r="K31" s="132">
        <v>3.5</v>
      </c>
      <c r="L31" s="134">
        <v>3.5</v>
      </c>
      <c r="M31" s="133">
        <v>3.5</v>
      </c>
      <c r="N31" s="105"/>
      <c r="O31" s="106"/>
      <c r="P31" s="107"/>
      <c r="Q31" s="107"/>
      <c r="R31" s="111"/>
      <c r="S31" s="107"/>
      <c r="T31" s="107"/>
      <c r="U31" s="107"/>
      <c r="V31" s="111"/>
      <c r="W31" s="107"/>
      <c r="X31" s="107"/>
      <c r="Y31" s="122"/>
    </row>
    <row r="32" s="1" customFormat="1" ht="18" customHeight="1" spans="1:25">
      <c r="A32" s="40">
        <f t="shared" si="0"/>
        <v>24</v>
      </c>
      <c r="B32" s="56" t="s">
        <v>68</v>
      </c>
      <c r="C32" s="57"/>
      <c r="D32" s="57"/>
      <c r="E32" s="58"/>
      <c r="F32" s="44" t="s">
        <v>69</v>
      </c>
      <c r="G32" s="54">
        <v>0.125</v>
      </c>
      <c r="H32" s="46"/>
      <c r="I32" s="46"/>
      <c r="J32" s="125">
        <v>1.5</v>
      </c>
      <c r="K32" s="132">
        <v>1.5</v>
      </c>
      <c r="L32" s="134">
        <v>1.5</v>
      </c>
      <c r="M32" s="133">
        <v>1.5</v>
      </c>
      <c r="N32" s="114"/>
      <c r="O32" s="106"/>
      <c r="P32" s="107"/>
      <c r="Q32" s="107"/>
      <c r="R32" s="111"/>
      <c r="S32" s="107"/>
      <c r="T32" s="107"/>
      <c r="U32" s="107"/>
      <c r="V32" s="111"/>
      <c r="W32" s="107"/>
      <c r="X32" s="107"/>
      <c r="Y32" s="122"/>
    </row>
    <row r="33" s="1" customFormat="1" ht="18" customHeight="1" spans="1:25">
      <c r="A33" s="40">
        <f t="shared" si="0"/>
        <v>25</v>
      </c>
      <c r="B33" s="56" t="s">
        <v>70</v>
      </c>
      <c r="C33" s="57"/>
      <c r="D33" s="57"/>
      <c r="E33" s="61"/>
      <c r="F33" s="44" t="s">
        <v>71</v>
      </c>
      <c r="G33" s="54">
        <v>0.125</v>
      </c>
      <c r="H33" s="46"/>
      <c r="I33" s="46"/>
      <c r="J33" s="125">
        <v>1</v>
      </c>
      <c r="K33" s="132">
        <v>1</v>
      </c>
      <c r="L33" s="134">
        <v>1</v>
      </c>
      <c r="M33" s="133">
        <v>1</v>
      </c>
      <c r="N33" s="114"/>
      <c r="O33" s="106"/>
      <c r="P33" s="107"/>
      <c r="Q33" s="107"/>
      <c r="R33" s="111"/>
      <c r="S33" s="107"/>
      <c r="T33" s="107"/>
      <c r="U33" s="107"/>
      <c r="V33" s="111"/>
      <c r="W33" s="107"/>
      <c r="X33" s="107"/>
      <c r="Y33" s="122"/>
    </row>
    <row r="34" s="1" customFormat="1" ht="18" customHeight="1" spans="1:25">
      <c r="A34" s="40">
        <f t="shared" si="0"/>
        <v>26</v>
      </c>
      <c r="B34" s="49" t="s">
        <v>72</v>
      </c>
      <c r="C34" s="50"/>
      <c r="D34" s="50"/>
      <c r="E34" s="51"/>
      <c r="F34" s="62"/>
      <c r="G34" s="63"/>
      <c r="H34" s="63"/>
      <c r="I34" s="63"/>
      <c r="J34" s="116"/>
      <c r="K34" s="116"/>
      <c r="L34" s="116"/>
      <c r="M34" s="116"/>
      <c r="N34" s="116"/>
      <c r="O34" s="106"/>
      <c r="P34" s="107"/>
      <c r="Q34" s="107"/>
      <c r="R34" s="111"/>
      <c r="S34" s="107"/>
      <c r="T34" s="107"/>
      <c r="U34" s="107"/>
      <c r="V34" s="111"/>
      <c r="W34" s="107"/>
      <c r="X34" s="107"/>
      <c r="Y34" s="122"/>
    </row>
    <row r="35" s="1" customFormat="1" ht="18" customHeight="1" spans="1:25">
      <c r="A35" s="40">
        <f t="shared" si="0"/>
        <v>27</v>
      </c>
      <c r="B35" s="64" t="s">
        <v>73</v>
      </c>
      <c r="C35" s="65"/>
      <c r="D35" s="65"/>
      <c r="E35" s="66"/>
      <c r="F35" s="44" t="s">
        <v>74</v>
      </c>
      <c r="G35" s="67">
        <v>0</v>
      </c>
      <c r="H35" s="46"/>
      <c r="I35" s="46"/>
      <c r="J35" s="123">
        <f>SUM(K35-0.125)</f>
        <v>8.125</v>
      </c>
      <c r="K35" s="123">
        <f>SUM(L35-0.125)</f>
        <v>8.25</v>
      </c>
      <c r="L35" s="134">
        <v>8.375</v>
      </c>
      <c r="M35" s="125">
        <f>SUM(L35+0.125)</f>
        <v>8.5</v>
      </c>
      <c r="N35" s="105"/>
      <c r="O35" s="106"/>
      <c r="P35" s="107"/>
      <c r="Q35" s="107"/>
      <c r="R35" s="111"/>
      <c r="S35" s="107"/>
      <c r="T35" s="107"/>
      <c r="U35" s="107"/>
      <c r="V35" s="111"/>
      <c r="W35" s="107"/>
      <c r="X35" s="107"/>
      <c r="Y35" s="122"/>
    </row>
    <row r="36" s="1" customFormat="1" ht="18" customHeight="1" spans="1:25">
      <c r="A36" s="40">
        <f t="shared" si="0"/>
        <v>28</v>
      </c>
      <c r="B36" s="64" t="s">
        <v>75</v>
      </c>
      <c r="C36" s="65"/>
      <c r="D36" s="65"/>
      <c r="E36" s="68"/>
      <c r="F36" s="44" t="s">
        <v>76</v>
      </c>
      <c r="G36" s="67">
        <v>0</v>
      </c>
      <c r="H36" s="46"/>
      <c r="I36" s="46"/>
      <c r="J36" s="123">
        <f>SUM(K36-0)</f>
        <v>5.875</v>
      </c>
      <c r="K36" s="123">
        <f>SUM(L36-0)</f>
        <v>5.875</v>
      </c>
      <c r="L36" s="134">
        <v>5.875</v>
      </c>
      <c r="M36" s="125">
        <f>SUM(L36)</f>
        <v>5.875</v>
      </c>
      <c r="N36" s="105"/>
      <c r="O36" s="106"/>
      <c r="P36" s="107"/>
      <c r="Q36" s="107"/>
      <c r="R36" s="111"/>
      <c r="S36" s="107"/>
      <c r="T36" s="107"/>
      <c r="U36" s="107"/>
      <c r="V36" s="111"/>
      <c r="W36" s="107"/>
      <c r="X36" s="107"/>
      <c r="Y36" s="122"/>
    </row>
    <row r="37" s="1" customFormat="1" ht="18" customHeight="1" spans="1:25">
      <c r="A37" s="40">
        <f t="shared" si="0"/>
        <v>29</v>
      </c>
      <c r="B37" s="64" t="s">
        <v>77</v>
      </c>
      <c r="C37" s="65"/>
      <c r="D37" s="65"/>
      <c r="E37" s="68"/>
      <c r="F37" s="44" t="s">
        <v>78</v>
      </c>
      <c r="G37" s="67">
        <v>0</v>
      </c>
      <c r="H37" s="46"/>
      <c r="I37" s="46"/>
      <c r="J37" s="123">
        <f>SUM(K37-0)</f>
        <v>5.5</v>
      </c>
      <c r="K37" s="123">
        <f>SUM(L37-0)</f>
        <v>5.5</v>
      </c>
      <c r="L37" s="134">
        <v>5.5</v>
      </c>
      <c r="M37" s="125">
        <f>SUM(L37)</f>
        <v>5.5</v>
      </c>
      <c r="N37" s="105"/>
      <c r="O37" s="106"/>
      <c r="P37" s="117"/>
      <c r="Q37" s="107"/>
      <c r="R37" s="121"/>
      <c r="S37" s="107"/>
      <c r="T37" s="107"/>
      <c r="U37" s="107"/>
      <c r="V37" s="121"/>
      <c r="W37" s="107"/>
      <c r="X37" s="107"/>
      <c r="Y37" s="122"/>
    </row>
  </sheetData>
  <mergeCells count="58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M9">
    <cfRule type="notContainsBlanks" dxfId="0" priority="14">
      <formula>LEN(TRIM(M9))&gt;0</formula>
    </cfRule>
  </conditionalFormatting>
  <conditionalFormatting sqref="M10">
    <cfRule type="notContainsBlanks" dxfId="0" priority="13">
      <formula>LEN(TRIM(M10))&gt;0</formula>
    </cfRule>
  </conditionalFormatting>
  <conditionalFormatting sqref="M11">
    <cfRule type="notContainsBlanks" dxfId="0" priority="3">
      <formula>LEN(TRIM(M11))&gt;0</formula>
    </cfRule>
  </conditionalFormatting>
  <conditionalFormatting sqref="M12">
    <cfRule type="notContainsBlanks" dxfId="0" priority="11">
      <formula>LEN(TRIM(M12))&gt;0</formula>
    </cfRule>
  </conditionalFormatting>
  <conditionalFormatting sqref="M23">
    <cfRule type="notContainsBlanks" dxfId="0" priority="2">
      <formula>LEN(TRIM(M23))&gt;0</formula>
    </cfRule>
  </conditionalFormatting>
  <conditionalFormatting sqref="M24">
    <cfRule type="notContainsBlanks" dxfId="0" priority="10">
      <formula>LEN(TRIM(M24))&gt;0</formula>
    </cfRule>
  </conditionalFormatting>
  <conditionalFormatting sqref="M25">
    <cfRule type="notContainsBlanks" dxfId="0" priority="9">
      <formula>LEN(TRIM(M25))&gt;0</formula>
    </cfRule>
  </conditionalFormatting>
  <conditionalFormatting sqref="M26">
    <cfRule type="notContainsBlanks" dxfId="0" priority="8">
      <formula>LEN(TRIM(M26))&gt;0</formula>
    </cfRule>
  </conditionalFormatting>
  <conditionalFormatting sqref="M28">
    <cfRule type="notContainsBlanks" dxfId="0" priority="7">
      <formula>LEN(TRIM(M28))&gt;0</formula>
    </cfRule>
  </conditionalFormatting>
  <conditionalFormatting sqref="M29">
    <cfRule type="notContainsBlanks" dxfId="0" priority="6">
      <formula>LEN(TRIM(M29))&gt;0</formula>
    </cfRule>
  </conditionalFormatting>
  <conditionalFormatting sqref="M35">
    <cfRule type="notContainsBlanks" dxfId="0" priority="5">
      <formula>LEN(TRIM(M35))&gt;0</formula>
    </cfRule>
  </conditionalFormatting>
  <conditionalFormatting sqref="M36">
    <cfRule type="notContainsBlanks" dxfId="0" priority="4">
      <formula>LEN(TRIM(M36))&gt;0</formula>
    </cfRule>
  </conditionalFormatting>
  <conditionalFormatting sqref="M37">
    <cfRule type="notContainsBlanks" dxfId="0" priority="1">
      <formula>LEN(TRIM(M37))&gt;0</formula>
    </cfRule>
  </conditionalFormatting>
  <conditionalFormatting sqref="M13:M17">
    <cfRule type="notContainsBlanks" dxfId="0" priority="12">
      <formula>LEN(TRIM(M13))&gt;0</formula>
    </cfRule>
  </conditionalFormatting>
  <conditionalFormatting sqref="O9:O37">
    <cfRule type="notContainsBlanks" dxfId="0" priority="17">
      <formula>LEN(TRIM(O9))&gt;0</formula>
    </cfRule>
  </conditionalFormatting>
  <conditionalFormatting sqref="S9:S37">
    <cfRule type="notContainsBlanks" dxfId="0" priority="16">
      <formula>LEN(TRIM(S9))&gt;0</formula>
    </cfRule>
  </conditionalFormatting>
  <conditionalFormatting sqref="W9:W37">
    <cfRule type="notContainsBlanks" dxfId="0" priority="15">
      <formula>LEN(TRIM(W9))&gt;0</formula>
    </cfRule>
  </conditionalFormatting>
  <conditionalFormatting sqref="K18 M22 M19">
    <cfRule type="notContainsBlanks" dxfId="0" priority="18">
      <formula>LEN(TRIM(K18))&gt;0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6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7"/>
  <sheetViews>
    <sheetView view="pageBreakPreview" zoomScale="85" zoomScaleNormal="100" workbookViewId="0">
      <selection activeCell="S26" sqref="S26"/>
    </sheetView>
  </sheetViews>
  <sheetFormatPr defaultColWidth="15.2035398230088" defaultRowHeight="15.75" customHeight="1"/>
  <cols>
    <col min="1" max="1" width="5" style="1" customWidth="1"/>
    <col min="2" max="2" width="9.88495575221239" style="1" customWidth="1"/>
    <col min="3" max="3" width="11.2212389380531" style="1" customWidth="1"/>
    <col min="4" max="4" width="16.6637168141593" style="1" customWidth="1"/>
    <col min="5" max="5" width="13.8849557522124" style="1" customWidth="1"/>
    <col min="6" max="6" width="22.8849557522124" style="1" customWidth="1"/>
    <col min="7" max="7" width="9.11504424778761" style="1" customWidth="1"/>
    <col min="8" max="9" width="10.6017699115044" style="1" hidden="1" customWidth="1"/>
    <col min="10" max="13" width="10.6017699115044" style="2" customWidth="1"/>
    <col min="14" max="14" width="7.7787610619469" style="2" customWidth="1"/>
    <col min="15" max="15" width="6.79646017699115" style="2" customWidth="1"/>
    <col min="16" max="18" width="10.3982300884956" style="1" customWidth="1"/>
    <col min="19" max="19" width="6.60176991150442" style="1" customWidth="1"/>
    <col min="20" max="20" width="10.3982300884956" style="1" customWidth="1"/>
    <col min="21" max="22" width="10.2035398230088" style="1" customWidth="1"/>
    <col min="23" max="23" width="8" style="1" customWidth="1"/>
    <col min="24" max="24" width="12.2035398230088" style="1" customWidth="1"/>
    <col min="25" max="25" width="34.3982300884956" style="1" customWidth="1"/>
    <col min="26" max="16384" width="15.2035398230088" style="1"/>
  </cols>
  <sheetData>
    <row r="1" s="1" customFormat="1" ht="30" customHeight="1" spans="1:24">
      <c r="A1" s="3" t="s">
        <v>0</v>
      </c>
      <c r="B1" s="4"/>
      <c r="C1" s="4"/>
      <c r="D1" s="5"/>
      <c r="E1" s="6" t="s">
        <v>1</v>
      </c>
      <c r="F1" s="7"/>
      <c r="G1" s="8" t="str">
        <f>'[1]Style Summary Cover Page'!E1</f>
        <v>BGJ5006</v>
      </c>
      <c r="H1" s="9"/>
      <c r="I1" s="69" t="s">
        <v>2</v>
      </c>
      <c r="J1" s="70"/>
      <c r="K1" s="71" t="e">
        <f>'[1]Style Summary Cover Page'!I1</f>
        <v>#REF!</v>
      </c>
      <c r="L1" s="72"/>
      <c r="M1" s="72"/>
      <c r="N1" s="73"/>
      <c r="O1" s="74"/>
      <c r="P1" s="75"/>
      <c r="Q1" s="75"/>
      <c r="R1" s="75"/>
      <c r="S1" s="75"/>
      <c r="T1" s="75"/>
      <c r="U1" s="75"/>
      <c r="V1" s="75"/>
      <c r="W1" s="75"/>
      <c r="X1" s="75"/>
    </row>
    <row r="2" s="1" customFormat="1" customHeight="1" spans="1:24">
      <c r="A2" s="10" t="s">
        <v>3</v>
      </c>
      <c r="B2" s="11"/>
      <c r="C2" s="12" t="str">
        <f>'[1]Style Summary Cover Page'!B2</f>
        <v>MIMI</v>
      </c>
      <c r="D2" s="13" t="s">
        <v>4</v>
      </c>
      <c r="E2" s="14" t="str">
        <f>'[1]Style Summary Cover Page'!D2</f>
        <v>SARAH PUNTER</v>
      </c>
      <c r="F2" s="14"/>
      <c r="G2" s="15"/>
      <c r="H2" s="16" t="s">
        <v>5</v>
      </c>
      <c r="I2" s="16"/>
      <c r="J2" s="76"/>
      <c r="K2" s="77" t="e">
        <f>'[1]Style Summary Cover Page'!I2</f>
        <v>#REF!</v>
      </c>
      <c r="L2" s="78"/>
      <c r="M2" s="78"/>
      <c r="N2" s="79"/>
      <c r="O2" s="80"/>
      <c r="P2" s="81"/>
      <c r="Q2" s="81"/>
      <c r="R2" s="81"/>
      <c r="S2" s="81"/>
      <c r="T2" s="81"/>
      <c r="U2" s="81"/>
      <c r="V2" s="81"/>
      <c r="W2" s="81"/>
      <c r="X2" s="81"/>
    </row>
    <row r="3" s="1" customFormat="1" customHeight="1" spans="1:24">
      <c r="A3" s="17" t="s">
        <v>6</v>
      </c>
      <c r="B3" s="18"/>
      <c r="C3" s="19">
        <f>'[1]Style Summary Cover Page'!B3</f>
        <v>45357</v>
      </c>
      <c r="D3" s="20" t="s">
        <v>7</v>
      </c>
      <c r="E3" s="21" t="str">
        <f>'[1]Style Summary Cover Page'!D3</f>
        <v>SARAH P/SOPHIA S</v>
      </c>
      <c r="F3" s="21"/>
      <c r="G3" s="22"/>
      <c r="H3" s="23"/>
      <c r="I3" s="23"/>
      <c r="J3" s="82"/>
      <c r="K3" s="77"/>
      <c r="L3" s="78"/>
      <c r="M3" s="78"/>
      <c r="N3" s="79"/>
      <c r="O3" s="80"/>
      <c r="P3" s="81"/>
      <c r="Q3" s="81"/>
      <c r="R3" s="81"/>
      <c r="S3" s="81"/>
      <c r="T3" s="81"/>
      <c r="U3" s="81"/>
      <c r="V3" s="81"/>
      <c r="W3" s="81"/>
      <c r="X3" s="81"/>
    </row>
    <row r="4" s="1" customFormat="1" customHeight="1" spans="1:24">
      <c r="A4" s="17" t="s">
        <v>8</v>
      </c>
      <c r="B4" s="18"/>
      <c r="C4" s="19" t="str">
        <f>'[1]Style Summary Cover Page'!B4</f>
        <v>SPRING 25</v>
      </c>
      <c r="D4" s="20" t="s">
        <v>9</v>
      </c>
      <c r="E4" s="21" t="str">
        <f>'[1]Style Summary Cover Page'!D4</f>
        <v>SOFIA/ESTHER/MAYRA</v>
      </c>
      <c r="F4" s="21"/>
      <c r="G4" s="24"/>
      <c r="H4" s="23"/>
      <c r="I4" s="23"/>
      <c r="J4" s="82"/>
      <c r="K4" s="83"/>
      <c r="L4" s="84"/>
      <c r="M4" s="84"/>
      <c r="N4" s="85"/>
      <c r="O4" s="80"/>
      <c r="P4" s="81"/>
      <c r="Q4" s="81"/>
      <c r="R4" s="81"/>
      <c r="S4" s="81"/>
      <c r="T4" s="81"/>
      <c r="U4" s="81"/>
      <c r="V4" s="81"/>
      <c r="W4" s="81"/>
      <c r="X4" s="81"/>
    </row>
    <row r="5" s="1" customFormat="1" customHeight="1" spans="1:24">
      <c r="A5" s="17" t="s">
        <v>10</v>
      </c>
      <c r="B5" s="18"/>
      <c r="C5" s="19" t="str">
        <f>'[1]Style Summary Cover Page'!B5</f>
        <v>SPRING</v>
      </c>
      <c r="D5" s="20" t="s">
        <v>11</v>
      </c>
      <c r="E5" s="21" t="str">
        <f>'[1]Style Summary Cover Page'!D5</f>
        <v>LARGE</v>
      </c>
      <c r="F5" s="21"/>
      <c r="G5" s="24"/>
      <c r="H5" s="25" t="s">
        <v>12</v>
      </c>
      <c r="I5" s="86"/>
      <c r="J5" s="87"/>
      <c r="K5" s="88" t="str">
        <f>'[1]Style Summary Cover Page'!I5</f>
        <v>YES</v>
      </c>
      <c r="L5" s="88"/>
      <c r="M5" s="88"/>
      <c r="N5" s="89"/>
      <c r="O5" s="80"/>
      <c r="P5" s="81"/>
      <c r="Q5" s="81"/>
      <c r="R5" s="81"/>
      <c r="S5" s="81"/>
      <c r="T5" s="81"/>
      <c r="U5" s="81"/>
      <c r="V5" s="81"/>
      <c r="W5" s="81"/>
      <c r="X5" s="81"/>
    </row>
    <row r="6" s="1" customFormat="1" customHeight="1" spans="1:24">
      <c r="A6" s="26" t="s">
        <v>13</v>
      </c>
      <c r="B6" s="27"/>
      <c r="C6" s="28" t="str">
        <f>'[1]Style Summary Cover Page'!B6</f>
        <v>S-XL</v>
      </c>
      <c r="D6" s="29" t="s">
        <v>14</v>
      </c>
      <c r="E6" s="30" t="str">
        <f>'[1]Style Summary Cover Page'!D6</f>
        <v>ANY AVAILABLE</v>
      </c>
      <c r="F6" s="30"/>
      <c r="G6" s="31"/>
      <c r="H6" s="32" t="s">
        <v>15</v>
      </c>
      <c r="I6" s="90"/>
      <c r="J6" s="91"/>
      <c r="K6" s="92" t="str">
        <f>'[1]Style Summary Cover Page'!I6</f>
        <v>MILLY</v>
      </c>
      <c r="L6" s="92"/>
      <c r="M6" s="92"/>
      <c r="N6" s="93"/>
      <c r="O6" s="80"/>
      <c r="P6" s="81"/>
      <c r="Q6" s="81"/>
      <c r="R6" s="81"/>
      <c r="S6" s="81"/>
      <c r="T6" s="81"/>
      <c r="U6" s="81"/>
      <c r="V6" s="81"/>
      <c r="W6" s="81"/>
      <c r="X6" s="118"/>
    </row>
    <row r="7" s="1" customFormat="1" customHeight="1" spans="1:25">
      <c r="A7" s="33"/>
      <c r="B7" s="34" t="s">
        <v>16</v>
      </c>
      <c r="C7" s="35"/>
      <c r="D7" s="35"/>
      <c r="E7" s="35"/>
      <c r="F7" s="35"/>
      <c r="G7" s="36" t="s">
        <v>17</v>
      </c>
      <c r="H7" s="36" t="s">
        <v>18</v>
      </c>
      <c r="I7" s="36" t="s">
        <v>18</v>
      </c>
      <c r="J7" s="94" t="s">
        <v>19</v>
      </c>
      <c r="K7" s="94" t="s">
        <v>20</v>
      </c>
      <c r="L7" s="95" t="s">
        <v>21</v>
      </c>
      <c r="M7" s="96" t="s">
        <v>22</v>
      </c>
      <c r="N7" s="96" t="s">
        <v>23</v>
      </c>
      <c r="O7" s="97"/>
      <c r="P7" s="98"/>
      <c r="Q7" s="119"/>
      <c r="R7" s="98"/>
      <c r="S7" s="98"/>
      <c r="T7" s="98"/>
      <c r="U7" s="119"/>
      <c r="V7" s="98"/>
      <c r="W7" s="98"/>
      <c r="X7" s="119"/>
      <c r="Y7" s="103"/>
    </row>
    <row r="8" s="1" customFormat="1" ht="15" customHeight="1" spans="1:25">
      <c r="A8" s="37"/>
      <c r="B8" s="38"/>
      <c r="C8" s="38"/>
      <c r="D8" s="38"/>
      <c r="E8" s="38"/>
      <c r="F8" s="38"/>
      <c r="G8" s="39"/>
      <c r="H8" s="39"/>
      <c r="I8" s="39"/>
      <c r="J8" s="99"/>
      <c r="K8" s="100"/>
      <c r="L8" s="101"/>
      <c r="M8" s="100"/>
      <c r="N8" s="100"/>
      <c r="O8" s="102"/>
      <c r="P8" s="103"/>
      <c r="Q8" s="103"/>
      <c r="R8" s="103"/>
      <c r="S8" s="120"/>
      <c r="T8" s="103"/>
      <c r="U8" s="103"/>
      <c r="V8" s="103"/>
      <c r="W8" s="120"/>
      <c r="X8" s="103"/>
      <c r="Y8" s="103"/>
    </row>
    <row r="9" s="1" customFormat="1" ht="18" customHeight="1" spans="1:25">
      <c r="A9" s="40">
        <v>1</v>
      </c>
      <c r="B9" s="41" t="s">
        <v>24</v>
      </c>
      <c r="C9" s="42"/>
      <c r="D9" s="42"/>
      <c r="E9" s="43"/>
      <c r="F9" s="44" t="s">
        <v>25</v>
      </c>
      <c r="G9" s="45">
        <v>44930</v>
      </c>
      <c r="H9" s="46"/>
      <c r="I9" s="46"/>
      <c r="J9" s="104">
        <f>'S-XXL'!J9*2.54</f>
        <v>18.415</v>
      </c>
      <c r="K9" s="104">
        <f>'S-XXL'!K9*2.54</f>
        <v>18.7325</v>
      </c>
      <c r="L9" s="104">
        <f>'S-XXL'!L9*2.54</f>
        <v>19.05</v>
      </c>
      <c r="M9" s="104">
        <f>'S-XXL'!M9*2.54</f>
        <v>19.3675</v>
      </c>
      <c r="N9" s="105"/>
      <c r="O9" s="106"/>
      <c r="P9" s="107"/>
      <c r="Q9" s="107"/>
      <c r="R9" s="111"/>
      <c r="S9" s="107"/>
      <c r="T9" s="107"/>
      <c r="U9" s="107"/>
      <c r="V9" s="111"/>
      <c r="W9" s="107"/>
      <c r="X9" s="107"/>
      <c r="Y9" s="122"/>
    </row>
    <row r="10" s="1" customFormat="1" ht="18" customHeight="1" spans="1:25">
      <c r="A10" s="40">
        <f t="shared" ref="A10:A37" si="0">A9+1</f>
        <v>2</v>
      </c>
      <c r="B10" s="41" t="s">
        <v>26</v>
      </c>
      <c r="C10" s="42"/>
      <c r="D10" s="42"/>
      <c r="E10" s="43"/>
      <c r="F10" s="44" t="s">
        <v>27</v>
      </c>
      <c r="G10" s="45">
        <v>44928</v>
      </c>
      <c r="H10" s="46"/>
      <c r="I10" s="46"/>
      <c r="J10" s="104">
        <f>'S-XXL'!J10*2.54</f>
        <v>89.535</v>
      </c>
      <c r="K10" s="104">
        <f>'S-XXL'!K10*2.54</f>
        <v>88.9</v>
      </c>
      <c r="L10" s="104">
        <f>'S-XXL'!L10*2.54</f>
        <v>93.345</v>
      </c>
      <c r="M10" s="104">
        <f>'S-XXL'!M10*2.54</f>
        <v>97.79</v>
      </c>
      <c r="N10" s="105"/>
      <c r="O10" s="106"/>
      <c r="P10" s="107"/>
      <c r="Q10" s="107"/>
      <c r="R10" s="111"/>
      <c r="S10" s="107"/>
      <c r="T10" s="107"/>
      <c r="U10" s="107"/>
      <c r="V10" s="111"/>
      <c r="W10" s="107"/>
      <c r="X10" s="107"/>
      <c r="Y10" s="122"/>
    </row>
    <row r="11" s="1" customFormat="1" ht="18" customHeight="1" spans="1:25">
      <c r="A11" s="40">
        <f t="shared" si="0"/>
        <v>3</v>
      </c>
      <c r="B11" s="41" t="s">
        <v>28</v>
      </c>
      <c r="C11" s="42"/>
      <c r="D11" s="42"/>
      <c r="E11" s="43"/>
      <c r="F11" s="47" t="s">
        <v>29</v>
      </c>
      <c r="G11" s="48">
        <v>0.5</v>
      </c>
      <c r="H11" s="46"/>
      <c r="I11" s="46"/>
      <c r="J11" s="104">
        <f>'S-XXL'!J11*2.54</f>
        <v>2.54</v>
      </c>
      <c r="K11" s="104">
        <f>'S-XXL'!K11*2.54</f>
        <v>2.54</v>
      </c>
      <c r="L11" s="104">
        <f>'S-XXL'!L11*2.54</f>
        <v>2.54</v>
      </c>
      <c r="M11" s="104">
        <f>'S-XXL'!M11*2.54</f>
        <v>2.54</v>
      </c>
      <c r="N11" s="105"/>
      <c r="O11" s="106"/>
      <c r="P11" s="107"/>
      <c r="Q11" s="107"/>
      <c r="R11" s="111"/>
      <c r="S11" s="107"/>
      <c r="T11" s="107"/>
      <c r="U11" s="107"/>
      <c r="V11" s="111"/>
      <c r="W11" s="107"/>
      <c r="X11" s="107"/>
      <c r="Y11" s="122"/>
    </row>
    <row r="12" s="1" customFormat="1" ht="18" customHeight="1" spans="1:25">
      <c r="A12" s="40">
        <f t="shared" si="0"/>
        <v>4</v>
      </c>
      <c r="B12" s="41" t="s">
        <v>30</v>
      </c>
      <c r="C12" s="42"/>
      <c r="D12" s="42"/>
      <c r="E12" s="43"/>
      <c r="F12" s="44" t="s">
        <v>31</v>
      </c>
      <c r="G12" s="45">
        <v>45299</v>
      </c>
      <c r="H12" s="46"/>
      <c r="I12" s="46"/>
      <c r="J12" s="104">
        <f>'S-XXL'!J12*2.54</f>
        <v>70.1675</v>
      </c>
      <c r="K12" s="104">
        <f>'S-XXL'!K12*2.54</f>
        <v>71.755</v>
      </c>
      <c r="L12" s="104">
        <f>'S-XXL'!L12*2.54</f>
        <v>73.66</v>
      </c>
      <c r="M12" s="104">
        <f>'S-XXL'!M12*2.54</f>
        <v>78.74</v>
      </c>
      <c r="N12" s="105"/>
      <c r="O12" s="106"/>
      <c r="P12" s="107"/>
      <c r="Q12" s="107"/>
      <c r="R12" s="111"/>
      <c r="S12" s="107"/>
      <c r="T12" s="107"/>
      <c r="U12" s="107"/>
      <c r="V12" s="111"/>
      <c r="W12" s="107"/>
      <c r="X12" s="107"/>
      <c r="Y12" s="122"/>
    </row>
    <row r="13" s="1" customFormat="1" ht="18" customHeight="1" spans="1:25">
      <c r="A13" s="40">
        <f t="shared" si="0"/>
        <v>5</v>
      </c>
      <c r="B13" s="41" t="s">
        <v>32</v>
      </c>
      <c r="C13" s="42"/>
      <c r="D13" s="42"/>
      <c r="E13" s="43"/>
      <c r="F13" s="44" t="s">
        <v>33</v>
      </c>
      <c r="G13" s="45">
        <v>44928</v>
      </c>
      <c r="H13" s="46"/>
      <c r="I13" s="46"/>
      <c r="J13" s="104">
        <f>'S-XXL'!J13*2.54</f>
        <v>65.0875</v>
      </c>
      <c r="K13" s="104">
        <f>'S-XXL'!K13*2.54</f>
        <v>67.6275</v>
      </c>
      <c r="L13" s="104">
        <f>'S-XXL'!L13*2.54</f>
        <v>71.4375</v>
      </c>
      <c r="M13" s="104">
        <f>'S-XXL'!M13*2.54</f>
        <v>76.5175</v>
      </c>
      <c r="N13" s="105"/>
      <c r="O13" s="106"/>
      <c r="P13" s="107"/>
      <c r="Q13" s="107"/>
      <c r="R13" s="111"/>
      <c r="S13" s="107"/>
      <c r="T13" s="107"/>
      <c r="U13" s="107"/>
      <c r="V13" s="111"/>
      <c r="W13" s="107"/>
      <c r="X13" s="107"/>
      <c r="Y13" s="122"/>
    </row>
    <row r="14" s="1" customFormat="1" ht="18" customHeight="1" spans="1:25">
      <c r="A14" s="40">
        <f t="shared" si="0"/>
        <v>6</v>
      </c>
      <c r="B14" s="41" t="s">
        <v>34</v>
      </c>
      <c r="C14" s="42"/>
      <c r="D14" s="42"/>
      <c r="E14" s="43"/>
      <c r="F14" s="44" t="s">
        <v>35</v>
      </c>
      <c r="G14" s="45">
        <v>44928</v>
      </c>
      <c r="H14" s="46"/>
      <c r="I14" s="46"/>
      <c r="J14" s="104">
        <f>'S-XXL'!J14*2.54</f>
        <v>58.42</v>
      </c>
      <c r="K14" s="104">
        <f>'S-XXL'!K14*2.54</f>
        <v>60.96</v>
      </c>
      <c r="L14" s="104">
        <f>'S-XXL'!L14*2.54</f>
        <v>64.77</v>
      </c>
      <c r="M14" s="104">
        <f>'S-XXL'!M14*2.54</f>
        <v>69.85</v>
      </c>
      <c r="N14" s="105"/>
      <c r="O14" s="106"/>
      <c r="P14" s="107"/>
      <c r="Q14" s="107"/>
      <c r="R14" s="111"/>
      <c r="S14" s="107"/>
      <c r="T14" s="107"/>
      <c r="U14" s="107"/>
      <c r="V14" s="111"/>
      <c r="W14" s="107"/>
      <c r="X14" s="107"/>
      <c r="Y14" s="122"/>
    </row>
    <row r="15" s="1" customFormat="1" ht="18" customHeight="1" spans="1:25">
      <c r="A15" s="40">
        <f t="shared" si="0"/>
        <v>7</v>
      </c>
      <c r="B15" s="41" t="s">
        <v>36</v>
      </c>
      <c r="C15" s="42"/>
      <c r="D15" s="42"/>
      <c r="E15" s="43"/>
      <c r="F15" s="44" t="s">
        <v>37</v>
      </c>
      <c r="G15" s="45">
        <v>44928</v>
      </c>
      <c r="H15" s="46"/>
      <c r="I15" s="46"/>
      <c r="J15" s="104">
        <f>'S-XXL'!J15*2.54</f>
        <v>88.9</v>
      </c>
      <c r="K15" s="104">
        <f>'S-XXL'!K15*2.54</f>
        <v>91.44</v>
      </c>
      <c r="L15" s="104">
        <f>'S-XXL'!L15*2.54</f>
        <v>95.25</v>
      </c>
      <c r="M15" s="104">
        <f>'S-XXL'!M15*2.54</f>
        <v>100.33</v>
      </c>
      <c r="N15" s="105"/>
      <c r="O15" s="106"/>
      <c r="P15" s="107"/>
      <c r="Q15" s="107"/>
      <c r="R15" s="111"/>
      <c r="S15" s="107"/>
      <c r="T15" s="107"/>
      <c r="U15" s="107"/>
      <c r="V15" s="111"/>
      <c r="W15" s="107"/>
      <c r="X15" s="107"/>
      <c r="Y15" s="122"/>
    </row>
    <row r="16" s="1" customFormat="1" ht="18" customHeight="1" spans="1:25">
      <c r="A16" s="40">
        <f t="shared" si="0"/>
        <v>8</v>
      </c>
      <c r="B16" s="41" t="s">
        <v>38</v>
      </c>
      <c r="C16" s="42"/>
      <c r="D16" s="42"/>
      <c r="E16" s="43"/>
      <c r="F16" s="44" t="s">
        <v>39</v>
      </c>
      <c r="G16" s="45">
        <v>44928</v>
      </c>
      <c r="H16" s="46"/>
      <c r="I16" s="46"/>
      <c r="J16" s="104">
        <f>'S-XXL'!J16*2.54</f>
        <v>210.82</v>
      </c>
      <c r="K16" s="104">
        <f>'S-XXL'!K16*2.54</f>
        <v>213.36</v>
      </c>
      <c r="L16" s="104">
        <f>'S-XXL'!L16*2.54</f>
        <v>217.17</v>
      </c>
      <c r="M16" s="104">
        <f>'S-XXL'!M16*2.54</f>
        <v>222.25</v>
      </c>
      <c r="N16" s="105"/>
      <c r="O16" s="106"/>
      <c r="P16" s="107"/>
      <c r="Q16" s="107"/>
      <c r="R16" s="111"/>
      <c r="S16" s="107"/>
      <c r="T16" s="107"/>
      <c r="U16" s="107"/>
      <c r="V16" s="111"/>
      <c r="W16" s="107"/>
      <c r="X16" s="107"/>
      <c r="Y16" s="122"/>
    </row>
    <row r="17" s="1" customFormat="1" ht="18" customHeight="1" spans="1:25">
      <c r="A17" s="40">
        <f t="shared" si="0"/>
        <v>9</v>
      </c>
      <c r="B17" s="41" t="s">
        <v>40</v>
      </c>
      <c r="C17" s="42"/>
      <c r="D17" s="42"/>
      <c r="E17" s="43"/>
      <c r="F17" s="44" t="s">
        <v>41</v>
      </c>
      <c r="G17" s="45">
        <v>44928</v>
      </c>
      <c r="H17" s="46"/>
      <c r="I17" s="46"/>
      <c r="J17" s="104">
        <f>'S-XXL'!J17*2.54</f>
        <v>180.34</v>
      </c>
      <c r="K17" s="104">
        <f>'S-XXL'!K17*2.54</f>
        <v>182.88</v>
      </c>
      <c r="L17" s="104">
        <f>'S-XXL'!L17*2.54</f>
        <v>186.69</v>
      </c>
      <c r="M17" s="104">
        <f>'S-XXL'!M17*2.54</f>
        <v>191.77</v>
      </c>
      <c r="N17" s="105"/>
      <c r="O17" s="106"/>
      <c r="P17" s="107"/>
      <c r="Q17" s="107"/>
      <c r="R17" s="111"/>
      <c r="S17" s="107"/>
      <c r="T17" s="107"/>
      <c r="U17" s="107"/>
      <c r="V17" s="111"/>
      <c r="W17" s="107"/>
      <c r="X17" s="107"/>
      <c r="Y17" s="122"/>
    </row>
    <row r="18" s="1" customFormat="1" ht="18" customHeight="1" spans="1:25">
      <c r="A18" s="40">
        <f t="shared" si="0"/>
        <v>10</v>
      </c>
      <c r="B18" s="49" t="s">
        <v>42</v>
      </c>
      <c r="C18" s="50"/>
      <c r="D18" s="50"/>
      <c r="E18" s="51"/>
      <c r="F18" s="52"/>
      <c r="G18" s="52"/>
      <c r="H18" s="46"/>
      <c r="I18" s="46"/>
      <c r="J18" s="108"/>
      <c r="K18" s="108"/>
      <c r="L18" s="108"/>
      <c r="M18" s="108"/>
      <c r="N18" s="109"/>
      <c r="O18" s="106"/>
      <c r="P18" s="107"/>
      <c r="Q18" s="107"/>
      <c r="R18" s="111"/>
      <c r="S18" s="107"/>
      <c r="T18" s="107"/>
      <c r="U18" s="107"/>
      <c r="V18" s="111"/>
      <c r="W18" s="107"/>
      <c r="X18" s="107"/>
      <c r="Y18" s="122"/>
    </row>
    <row r="19" s="1" customFormat="1" ht="18" customHeight="1" spans="1:25">
      <c r="A19" s="40">
        <f t="shared" si="0"/>
        <v>11</v>
      </c>
      <c r="B19" s="41" t="s">
        <v>43</v>
      </c>
      <c r="C19" s="42"/>
      <c r="D19" s="42"/>
      <c r="E19" s="53"/>
      <c r="F19" s="44" t="s">
        <v>44</v>
      </c>
      <c r="G19" s="54">
        <v>0.125</v>
      </c>
      <c r="H19" s="46"/>
      <c r="I19" s="46"/>
      <c r="J19" s="104">
        <f>'S-XXL'!J19*2.54</f>
        <v>32.0675</v>
      </c>
      <c r="K19" s="104">
        <f>'S-XXL'!K19*2.54</f>
        <v>33.02</v>
      </c>
      <c r="L19" s="104">
        <f>'S-XXL'!L19*2.54</f>
        <v>34.29</v>
      </c>
      <c r="M19" s="104">
        <f>'S-XXL'!M19*2.54</f>
        <v>35.8775</v>
      </c>
      <c r="N19" s="110"/>
      <c r="O19" s="106"/>
      <c r="P19" s="107"/>
      <c r="Q19" s="107"/>
      <c r="R19" s="111"/>
      <c r="S19" s="107"/>
      <c r="T19" s="107"/>
      <c r="U19" s="107"/>
      <c r="V19" s="111"/>
      <c r="W19" s="107"/>
      <c r="X19" s="107"/>
      <c r="Y19" s="122"/>
    </row>
    <row r="20" s="1" customFormat="1" ht="18" customHeight="1" spans="1:25">
      <c r="A20" s="40">
        <f t="shared" si="0"/>
        <v>12</v>
      </c>
      <c r="B20" s="41" t="s">
        <v>45</v>
      </c>
      <c r="C20" s="42"/>
      <c r="D20" s="42"/>
      <c r="E20" s="53"/>
      <c r="F20" s="55" t="s">
        <v>46</v>
      </c>
      <c r="G20" s="54">
        <v>0.125</v>
      </c>
      <c r="H20" s="46"/>
      <c r="I20" s="46"/>
      <c r="J20" s="104">
        <f>'S-XXL'!J20*2.54</f>
        <v>7.62</v>
      </c>
      <c r="K20" s="104">
        <f>'S-XXL'!K20*2.54</f>
        <v>7.62</v>
      </c>
      <c r="L20" s="104">
        <f>'S-XXL'!L20*2.54</f>
        <v>7.62</v>
      </c>
      <c r="M20" s="104">
        <f>'S-XXL'!M20*2.54</f>
        <v>7.62</v>
      </c>
      <c r="N20" s="110"/>
      <c r="O20" s="106"/>
      <c r="P20" s="107"/>
      <c r="Q20" s="107"/>
      <c r="R20" s="111"/>
      <c r="S20" s="107"/>
      <c r="T20" s="107"/>
      <c r="U20" s="107"/>
      <c r="V20" s="111"/>
      <c r="W20" s="107"/>
      <c r="X20" s="107"/>
      <c r="Y20" s="122"/>
    </row>
    <row r="21" s="1" customFormat="1" ht="18" customHeight="1" spans="1:25">
      <c r="A21" s="40">
        <f t="shared" si="0"/>
        <v>13</v>
      </c>
      <c r="B21" s="41" t="s">
        <v>47</v>
      </c>
      <c r="C21" s="42"/>
      <c r="D21" s="42"/>
      <c r="E21" s="53"/>
      <c r="F21" s="55" t="s">
        <v>48</v>
      </c>
      <c r="G21" s="54">
        <v>0.125</v>
      </c>
      <c r="H21" s="46"/>
      <c r="I21" s="46"/>
      <c r="J21" s="104">
        <f>'S-XXL'!J21*2.54</f>
        <v>2.54</v>
      </c>
      <c r="K21" s="104">
        <f>'S-XXL'!K21*2.54</f>
        <v>2.54</v>
      </c>
      <c r="L21" s="104">
        <f>'S-XXL'!L21*2.54</f>
        <v>2.54</v>
      </c>
      <c r="M21" s="104">
        <f>'S-XXL'!M21*2.54</f>
        <v>2.54</v>
      </c>
      <c r="N21" s="110"/>
      <c r="O21" s="106"/>
      <c r="P21" s="107"/>
      <c r="Q21" s="107"/>
      <c r="R21" s="111"/>
      <c r="S21" s="107"/>
      <c r="T21" s="107"/>
      <c r="U21" s="107"/>
      <c r="V21" s="111"/>
      <c r="W21" s="107"/>
      <c r="X21" s="107"/>
      <c r="Y21" s="122"/>
    </row>
    <row r="22" s="1" customFormat="1" ht="18" customHeight="1" spans="1:25">
      <c r="A22" s="40">
        <f t="shared" si="0"/>
        <v>14</v>
      </c>
      <c r="B22" s="41" t="s">
        <v>49</v>
      </c>
      <c r="C22" s="42"/>
      <c r="D22" s="42"/>
      <c r="E22" s="43"/>
      <c r="F22" s="44" t="s">
        <v>50</v>
      </c>
      <c r="G22" s="54">
        <v>0.125</v>
      </c>
      <c r="H22" s="46"/>
      <c r="I22" s="46"/>
      <c r="J22" s="104">
        <f>'S-XXL'!J22*2.54</f>
        <v>19.3675</v>
      </c>
      <c r="K22" s="104">
        <f>'S-XXL'!K22*2.54</f>
        <v>20.0025</v>
      </c>
      <c r="L22" s="104">
        <f>'S-XXL'!L22*2.54</f>
        <v>20.955</v>
      </c>
      <c r="M22" s="104">
        <f>'S-XXL'!M22*2.54</f>
        <v>22.225</v>
      </c>
      <c r="N22" s="105"/>
      <c r="O22" s="106"/>
      <c r="P22" s="111"/>
      <c r="Q22" s="107"/>
      <c r="R22" s="111"/>
      <c r="S22" s="107"/>
      <c r="T22" s="111"/>
      <c r="U22" s="107"/>
      <c r="V22" s="111"/>
      <c r="W22" s="107"/>
      <c r="X22" s="107"/>
      <c r="Y22" s="122"/>
    </row>
    <row r="23" s="1" customFormat="1" ht="18" customHeight="1" spans="1:25">
      <c r="A23" s="40">
        <f t="shared" si="0"/>
        <v>15</v>
      </c>
      <c r="B23" s="41" t="s">
        <v>51</v>
      </c>
      <c r="C23" s="42"/>
      <c r="D23" s="42"/>
      <c r="E23" s="43"/>
      <c r="F23" s="44" t="s">
        <v>52</v>
      </c>
      <c r="G23" s="54">
        <v>0.125</v>
      </c>
      <c r="H23" s="46"/>
      <c r="I23" s="46"/>
      <c r="J23" s="104">
        <f>'S-XXL'!J23*2.54</f>
        <v>16.8275</v>
      </c>
      <c r="K23" s="104">
        <f>'S-XXL'!K23*2.54</f>
        <v>17.4625</v>
      </c>
      <c r="L23" s="104">
        <f>'S-XXL'!L23*2.54</f>
        <v>18.415</v>
      </c>
      <c r="M23" s="104">
        <f>'S-XXL'!M23*2.54</f>
        <v>19.685</v>
      </c>
      <c r="N23" s="105"/>
      <c r="O23" s="106"/>
      <c r="P23" s="107"/>
      <c r="Q23" s="107"/>
      <c r="R23" s="111"/>
      <c r="S23" s="107"/>
      <c r="T23" s="107"/>
      <c r="U23" s="107"/>
      <c r="V23" s="111"/>
      <c r="W23" s="107"/>
      <c r="X23" s="107"/>
      <c r="Y23" s="122"/>
    </row>
    <row r="24" s="1" customFormat="1" ht="18" customHeight="1" spans="1:25">
      <c r="A24" s="40">
        <f t="shared" si="0"/>
        <v>16</v>
      </c>
      <c r="B24" s="41" t="s">
        <v>53</v>
      </c>
      <c r="C24" s="42"/>
      <c r="D24" s="42"/>
      <c r="E24" s="43"/>
      <c r="F24" s="44" t="s">
        <v>54</v>
      </c>
      <c r="G24" s="45">
        <v>45299</v>
      </c>
      <c r="H24" s="46"/>
      <c r="I24" s="46"/>
      <c r="J24" s="104">
        <f>'S-XXL'!J24*2.54</f>
        <v>26.67</v>
      </c>
      <c r="K24" s="104">
        <f>'S-XXL'!K24*2.54</f>
        <v>27.305</v>
      </c>
      <c r="L24" s="104">
        <f>'S-XXL'!L24*2.54</f>
        <v>27.94</v>
      </c>
      <c r="M24" s="104">
        <f>'S-XXL'!M24*2.54</f>
        <v>28.575</v>
      </c>
      <c r="N24" s="105"/>
      <c r="O24" s="106"/>
      <c r="P24" s="107"/>
      <c r="Q24" s="107"/>
      <c r="R24" s="111"/>
      <c r="S24" s="107"/>
      <c r="T24" s="107"/>
      <c r="U24" s="107"/>
      <c r="V24" s="111"/>
      <c r="W24" s="107"/>
      <c r="X24" s="107"/>
      <c r="Y24" s="122"/>
    </row>
    <row r="25" s="1" customFormat="1" ht="18" customHeight="1" spans="1:25">
      <c r="A25" s="40">
        <f t="shared" si="0"/>
        <v>17</v>
      </c>
      <c r="B25" s="56" t="s">
        <v>55</v>
      </c>
      <c r="C25" s="57"/>
      <c r="D25" s="57"/>
      <c r="E25" s="58"/>
      <c r="F25" s="44" t="s">
        <v>56</v>
      </c>
      <c r="G25" s="45">
        <v>44930</v>
      </c>
      <c r="H25" s="46"/>
      <c r="I25" s="46"/>
      <c r="J25" s="104">
        <f>'S-XXL'!J25*2.54</f>
        <v>4.445</v>
      </c>
      <c r="K25" s="104">
        <f>'S-XXL'!K25*2.54</f>
        <v>4.445</v>
      </c>
      <c r="L25" s="104">
        <f>'S-XXL'!L25*2.54</f>
        <v>4.445</v>
      </c>
      <c r="M25" s="104">
        <f>'S-XXL'!M25*2.54</f>
        <v>4.445</v>
      </c>
      <c r="N25" s="105"/>
      <c r="O25" s="106"/>
      <c r="P25" s="111"/>
      <c r="Q25" s="107"/>
      <c r="R25" s="111"/>
      <c r="S25" s="107"/>
      <c r="T25" s="111"/>
      <c r="U25" s="107"/>
      <c r="V25" s="111"/>
      <c r="W25" s="107"/>
      <c r="X25" s="107"/>
      <c r="Y25" s="122"/>
    </row>
    <row r="26" s="1" customFormat="1" ht="18" customHeight="1" spans="1:25">
      <c r="A26" s="40">
        <f t="shared" si="0"/>
        <v>18</v>
      </c>
      <c r="B26" s="41" t="s">
        <v>57</v>
      </c>
      <c r="C26" s="42"/>
      <c r="D26" s="42"/>
      <c r="E26" s="53"/>
      <c r="F26" s="44" t="s">
        <v>58</v>
      </c>
      <c r="G26" s="45">
        <v>44930</v>
      </c>
      <c r="H26" s="46"/>
      <c r="I26" s="46"/>
      <c r="J26" s="104">
        <f>'S-XXL'!J26*2.54</f>
        <v>27.305</v>
      </c>
      <c r="K26" s="104">
        <f>'S-XXL'!K26*2.54</f>
        <v>28.575</v>
      </c>
      <c r="L26" s="104">
        <f>'S-XXL'!L26*2.54</f>
        <v>29.845</v>
      </c>
      <c r="M26" s="104">
        <f>'S-XXL'!M26*2.54</f>
        <v>31.115</v>
      </c>
      <c r="N26" s="105"/>
      <c r="O26" s="106"/>
      <c r="P26" s="107"/>
      <c r="Q26" s="107"/>
      <c r="R26" s="111"/>
      <c r="S26" s="107"/>
      <c r="T26" s="107"/>
      <c r="U26" s="107"/>
      <c r="V26" s="111"/>
      <c r="W26" s="107"/>
      <c r="X26" s="107"/>
      <c r="Y26" s="122"/>
    </row>
    <row r="27" s="1" customFormat="1" ht="18" customHeight="1" spans="1:25">
      <c r="A27" s="40">
        <f t="shared" si="0"/>
        <v>19</v>
      </c>
      <c r="B27" s="49" t="s">
        <v>59</v>
      </c>
      <c r="C27" s="50"/>
      <c r="D27" s="50"/>
      <c r="E27" s="51"/>
      <c r="F27" s="59"/>
      <c r="G27" s="60"/>
      <c r="H27" s="60"/>
      <c r="I27" s="60"/>
      <c r="J27" s="112"/>
      <c r="K27" s="112"/>
      <c r="L27" s="112"/>
      <c r="M27" s="112"/>
      <c r="N27" s="113"/>
      <c r="O27" s="106"/>
      <c r="P27" s="107"/>
      <c r="Q27" s="107"/>
      <c r="R27" s="111"/>
      <c r="S27" s="107"/>
      <c r="T27" s="107"/>
      <c r="U27" s="107"/>
      <c r="V27" s="111"/>
      <c r="W27" s="107"/>
      <c r="X27" s="107"/>
      <c r="Y27" s="122"/>
    </row>
    <row r="28" s="1" customFormat="1" ht="18" customHeight="1" spans="1:25">
      <c r="A28" s="40">
        <f t="shared" si="0"/>
        <v>20</v>
      </c>
      <c r="B28" s="41" t="s">
        <v>60</v>
      </c>
      <c r="C28" s="42"/>
      <c r="D28" s="42"/>
      <c r="E28" s="53"/>
      <c r="F28" s="44" t="s">
        <v>61</v>
      </c>
      <c r="G28" s="54">
        <v>0.125</v>
      </c>
      <c r="H28" s="46"/>
      <c r="I28" s="46"/>
      <c r="J28" s="104">
        <f>'S-XXL'!J28*2.54</f>
        <v>31.75</v>
      </c>
      <c r="K28" s="104">
        <f>'S-XXL'!K28*2.54</f>
        <v>32.385</v>
      </c>
      <c r="L28" s="104">
        <f>'S-XXL'!L28*2.54</f>
        <v>33.02</v>
      </c>
      <c r="M28" s="104">
        <f>'S-XXL'!M28*2.54</f>
        <v>33.655</v>
      </c>
      <c r="N28" s="105"/>
      <c r="O28" s="106"/>
      <c r="P28" s="107"/>
      <c r="Q28" s="107"/>
      <c r="R28" s="111"/>
      <c r="S28" s="107"/>
      <c r="T28" s="107"/>
      <c r="U28" s="107"/>
      <c r="V28" s="111"/>
      <c r="W28" s="107"/>
      <c r="X28" s="107"/>
      <c r="Y28" s="122"/>
    </row>
    <row r="29" s="1" customFormat="1" ht="18" customHeight="1" spans="1:25">
      <c r="A29" s="40">
        <f t="shared" si="0"/>
        <v>21</v>
      </c>
      <c r="B29" s="41" t="s">
        <v>62</v>
      </c>
      <c r="C29" s="42"/>
      <c r="D29" s="42"/>
      <c r="E29" s="53"/>
      <c r="F29" s="44" t="s">
        <v>63</v>
      </c>
      <c r="G29" s="54">
        <v>0.125</v>
      </c>
      <c r="H29" s="46"/>
      <c r="I29" s="46"/>
      <c r="J29" s="104">
        <f>'S-XXL'!J29*2.54</f>
        <v>33.02</v>
      </c>
      <c r="K29" s="104">
        <f>'S-XXL'!K29*2.54</f>
        <v>33.655</v>
      </c>
      <c r="L29" s="104">
        <f>'S-XXL'!L29*2.54</f>
        <v>34.29</v>
      </c>
      <c r="M29" s="104">
        <f>'S-XXL'!M29*2.54</f>
        <v>34.925</v>
      </c>
      <c r="N29" s="105"/>
      <c r="O29" s="106"/>
      <c r="P29" s="107"/>
      <c r="Q29" s="107"/>
      <c r="R29" s="111"/>
      <c r="S29" s="107"/>
      <c r="T29" s="107"/>
      <c r="U29" s="107"/>
      <c r="V29" s="111"/>
      <c r="W29" s="107"/>
      <c r="X29" s="107"/>
      <c r="Y29" s="122"/>
    </row>
    <row r="30" s="1" customFormat="1" ht="18" customHeight="1" spans="1:25">
      <c r="A30" s="40">
        <f t="shared" si="0"/>
        <v>22</v>
      </c>
      <c r="B30" s="41" t="s">
        <v>64</v>
      </c>
      <c r="C30" s="42"/>
      <c r="D30" s="42"/>
      <c r="E30" s="53"/>
      <c r="F30" s="44" t="s">
        <v>65</v>
      </c>
      <c r="G30" s="54">
        <v>0.125</v>
      </c>
      <c r="H30" s="46"/>
      <c r="I30" s="46"/>
      <c r="J30" s="104">
        <f>'S-XXL'!J30*2.54</f>
        <v>4.445</v>
      </c>
      <c r="K30" s="104">
        <f>'S-XXL'!K30*2.54</f>
        <v>4.46024</v>
      </c>
      <c r="L30" s="104">
        <f>'S-XXL'!L30*2.54</f>
        <v>4.445</v>
      </c>
      <c r="M30" s="104">
        <f>'S-XXL'!M30*2.54</f>
        <v>4.445</v>
      </c>
      <c r="N30" s="105"/>
      <c r="O30" s="106"/>
      <c r="P30" s="107"/>
      <c r="Q30" s="107"/>
      <c r="R30" s="111"/>
      <c r="S30" s="107"/>
      <c r="T30" s="107"/>
      <c r="U30" s="107"/>
      <c r="V30" s="111"/>
      <c r="W30" s="107"/>
      <c r="X30" s="107"/>
      <c r="Y30" s="122"/>
    </row>
    <row r="31" s="1" customFormat="1" ht="18" customHeight="1" spans="1:25">
      <c r="A31" s="40">
        <f t="shared" si="0"/>
        <v>23</v>
      </c>
      <c r="B31" s="41" t="s">
        <v>66</v>
      </c>
      <c r="C31" s="42"/>
      <c r="D31" s="42"/>
      <c r="E31" s="53"/>
      <c r="F31" s="44" t="s">
        <v>67</v>
      </c>
      <c r="G31" s="54">
        <v>0.125</v>
      </c>
      <c r="H31" s="46"/>
      <c r="I31" s="46"/>
      <c r="J31" s="104">
        <f>'S-XXL'!J31*2.54</f>
        <v>8.89</v>
      </c>
      <c r="K31" s="104">
        <f>'S-XXL'!K31*2.54</f>
        <v>8.89</v>
      </c>
      <c r="L31" s="104">
        <f>'S-XXL'!L31*2.54</f>
        <v>8.89</v>
      </c>
      <c r="M31" s="104">
        <f>'S-XXL'!M31*2.54</f>
        <v>8.89</v>
      </c>
      <c r="N31" s="105"/>
      <c r="O31" s="106"/>
      <c r="P31" s="107"/>
      <c r="Q31" s="107"/>
      <c r="R31" s="111"/>
      <c r="S31" s="107"/>
      <c r="T31" s="107"/>
      <c r="U31" s="107"/>
      <c r="V31" s="111"/>
      <c r="W31" s="107"/>
      <c r="X31" s="107"/>
      <c r="Y31" s="122"/>
    </row>
    <row r="32" s="1" customFormat="1" ht="18" customHeight="1" spans="1:25">
      <c r="A32" s="40">
        <f t="shared" si="0"/>
        <v>24</v>
      </c>
      <c r="B32" s="56" t="s">
        <v>68</v>
      </c>
      <c r="C32" s="57"/>
      <c r="D32" s="57"/>
      <c r="E32" s="58"/>
      <c r="F32" s="44" t="s">
        <v>69</v>
      </c>
      <c r="G32" s="54">
        <v>0.125</v>
      </c>
      <c r="H32" s="46"/>
      <c r="I32" s="46"/>
      <c r="J32" s="104">
        <f>'S-XXL'!J32*2.54</f>
        <v>3.81</v>
      </c>
      <c r="K32" s="104">
        <f>'S-XXL'!K32*2.54</f>
        <v>3.81</v>
      </c>
      <c r="L32" s="104">
        <f>'S-XXL'!L32*2.54</f>
        <v>3.81</v>
      </c>
      <c r="M32" s="104">
        <f>'S-XXL'!M32*2.54</f>
        <v>3.81</v>
      </c>
      <c r="N32" s="114"/>
      <c r="O32" s="106"/>
      <c r="P32" s="107"/>
      <c r="Q32" s="107"/>
      <c r="R32" s="111"/>
      <c r="S32" s="107"/>
      <c r="T32" s="107"/>
      <c r="U32" s="107"/>
      <c r="V32" s="111"/>
      <c r="W32" s="107"/>
      <c r="X32" s="107"/>
      <c r="Y32" s="122"/>
    </row>
    <row r="33" s="1" customFormat="1" ht="18" customHeight="1" spans="1:25">
      <c r="A33" s="40">
        <f t="shared" si="0"/>
        <v>25</v>
      </c>
      <c r="B33" s="56" t="s">
        <v>70</v>
      </c>
      <c r="C33" s="57"/>
      <c r="D33" s="57"/>
      <c r="E33" s="61"/>
      <c r="F33" s="44" t="s">
        <v>71</v>
      </c>
      <c r="G33" s="54">
        <v>0.125</v>
      </c>
      <c r="H33" s="46"/>
      <c r="I33" s="46"/>
      <c r="J33" s="104">
        <f>'S-XXL'!J33*2.54</f>
        <v>2.54</v>
      </c>
      <c r="K33" s="104">
        <f>'S-XXL'!K33*2.54</f>
        <v>2.54</v>
      </c>
      <c r="L33" s="104">
        <f>'S-XXL'!L33*2.54</f>
        <v>2.54</v>
      </c>
      <c r="M33" s="104">
        <f>'S-XXL'!M33*2.54</f>
        <v>2.54</v>
      </c>
      <c r="N33" s="114"/>
      <c r="O33" s="106"/>
      <c r="P33" s="107"/>
      <c r="Q33" s="107"/>
      <c r="R33" s="111"/>
      <c r="S33" s="107"/>
      <c r="T33" s="107"/>
      <c r="U33" s="107"/>
      <c r="V33" s="111"/>
      <c r="W33" s="107"/>
      <c r="X33" s="107"/>
      <c r="Y33" s="122"/>
    </row>
    <row r="34" s="1" customFormat="1" ht="18" customHeight="1" spans="1:25">
      <c r="A34" s="40">
        <f t="shared" si="0"/>
        <v>26</v>
      </c>
      <c r="B34" s="49" t="s">
        <v>72</v>
      </c>
      <c r="C34" s="50"/>
      <c r="D34" s="50"/>
      <c r="E34" s="51"/>
      <c r="F34" s="62"/>
      <c r="G34" s="63"/>
      <c r="H34" s="63"/>
      <c r="I34" s="63"/>
      <c r="J34" s="115"/>
      <c r="K34" s="115"/>
      <c r="L34" s="115"/>
      <c r="M34" s="115"/>
      <c r="N34" s="116"/>
      <c r="O34" s="106"/>
      <c r="P34" s="107"/>
      <c r="Q34" s="107"/>
      <c r="R34" s="111"/>
      <c r="S34" s="107"/>
      <c r="T34" s="107"/>
      <c r="U34" s="107"/>
      <c r="V34" s="111"/>
      <c r="W34" s="107"/>
      <c r="X34" s="107"/>
      <c r="Y34" s="122"/>
    </row>
    <row r="35" s="1" customFormat="1" ht="18" customHeight="1" spans="1:25">
      <c r="A35" s="40">
        <f t="shared" si="0"/>
        <v>27</v>
      </c>
      <c r="B35" s="64" t="s">
        <v>73</v>
      </c>
      <c r="C35" s="65"/>
      <c r="D35" s="65"/>
      <c r="E35" s="66"/>
      <c r="F35" s="44" t="s">
        <v>74</v>
      </c>
      <c r="G35" s="67">
        <v>0</v>
      </c>
      <c r="H35" s="46"/>
      <c r="I35" s="46"/>
      <c r="J35" s="104">
        <f>'S-XXL'!J35*2.54</f>
        <v>20.6375</v>
      </c>
      <c r="K35" s="104">
        <f>'S-XXL'!K35*2.54</f>
        <v>20.955</v>
      </c>
      <c r="L35" s="104">
        <f>'S-XXL'!L35*2.54</f>
        <v>21.2725</v>
      </c>
      <c r="M35" s="104">
        <f>'S-XXL'!M35*2.54</f>
        <v>21.59</v>
      </c>
      <c r="N35" s="105"/>
      <c r="O35" s="106"/>
      <c r="P35" s="107"/>
      <c r="Q35" s="107"/>
      <c r="R35" s="111"/>
      <c r="S35" s="107"/>
      <c r="T35" s="107"/>
      <c r="U35" s="107"/>
      <c r="V35" s="111"/>
      <c r="W35" s="107"/>
      <c r="X35" s="107"/>
      <c r="Y35" s="122"/>
    </row>
    <row r="36" s="1" customFormat="1" ht="18" customHeight="1" spans="1:25">
      <c r="A36" s="40">
        <f t="shared" si="0"/>
        <v>28</v>
      </c>
      <c r="B36" s="64" t="s">
        <v>75</v>
      </c>
      <c r="C36" s="65"/>
      <c r="D36" s="65"/>
      <c r="E36" s="68"/>
      <c r="F36" s="44" t="s">
        <v>76</v>
      </c>
      <c r="G36" s="67">
        <v>0</v>
      </c>
      <c r="H36" s="46"/>
      <c r="I36" s="46"/>
      <c r="J36" s="104">
        <f>'S-XXL'!J36*2.54</f>
        <v>14.9225</v>
      </c>
      <c r="K36" s="104">
        <f>'S-XXL'!K36*2.54</f>
        <v>14.9225</v>
      </c>
      <c r="L36" s="104">
        <f>'S-XXL'!L36*2.54</f>
        <v>14.9225</v>
      </c>
      <c r="M36" s="104">
        <f>'S-XXL'!M36*2.54</f>
        <v>14.9225</v>
      </c>
      <c r="N36" s="105"/>
      <c r="O36" s="106"/>
      <c r="P36" s="107"/>
      <c r="Q36" s="107"/>
      <c r="R36" s="111"/>
      <c r="S36" s="107"/>
      <c r="T36" s="107"/>
      <c r="U36" s="107"/>
      <c r="V36" s="111"/>
      <c r="W36" s="107"/>
      <c r="X36" s="107"/>
      <c r="Y36" s="122"/>
    </row>
    <row r="37" s="1" customFormat="1" ht="18" customHeight="1" spans="1:25">
      <c r="A37" s="40">
        <f t="shared" si="0"/>
        <v>29</v>
      </c>
      <c r="B37" s="64" t="s">
        <v>77</v>
      </c>
      <c r="C37" s="65"/>
      <c r="D37" s="65"/>
      <c r="E37" s="68"/>
      <c r="F37" s="44" t="s">
        <v>78</v>
      </c>
      <c r="G37" s="67">
        <v>0</v>
      </c>
      <c r="H37" s="46"/>
      <c r="I37" s="46"/>
      <c r="J37" s="104">
        <f>'S-XXL'!J37*2.54</f>
        <v>13.97</v>
      </c>
      <c r="K37" s="104">
        <f>'S-XXL'!K37*2.54</f>
        <v>13.97</v>
      </c>
      <c r="L37" s="104">
        <f>'S-XXL'!L37*2.54</f>
        <v>13.97</v>
      </c>
      <c r="M37" s="104">
        <f>'S-XXL'!M37*2.54</f>
        <v>13.97</v>
      </c>
      <c r="N37" s="105"/>
      <c r="O37" s="106"/>
      <c r="P37" s="117"/>
      <c r="Q37" s="107"/>
      <c r="R37" s="121"/>
      <c r="S37" s="107"/>
      <c r="T37" s="107"/>
      <c r="U37" s="107"/>
      <c r="V37" s="121"/>
      <c r="W37" s="107"/>
      <c r="X37" s="107"/>
      <c r="Y37" s="122"/>
    </row>
  </sheetData>
  <mergeCells count="58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M9:M17">
    <cfRule type="notContainsBlanks" dxfId="0" priority="14">
      <formula>LEN(TRIM(M9))&gt;0</formula>
    </cfRule>
  </conditionalFormatting>
  <conditionalFormatting sqref="M28:M33">
    <cfRule type="notContainsBlanks" dxfId="0" priority="7">
      <formula>LEN(TRIM(M28))&gt;0</formula>
    </cfRule>
  </conditionalFormatting>
  <conditionalFormatting sqref="M35:M37">
    <cfRule type="notContainsBlanks" dxfId="0" priority="5">
      <formula>LEN(TRIM(M35))&gt;0</formula>
    </cfRule>
  </conditionalFormatting>
  <conditionalFormatting sqref="O9:O37">
    <cfRule type="notContainsBlanks" dxfId="0" priority="17">
      <formula>LEN(TRIM(O9))&gt;0</formula>
    </cfRule>
  </conditionalFormatting>
  <conditionalFormatting sqref="S9:S37">
    <cfRule type="notContainsBlanks" dxfId="0" priority="16">
      <formula>LEN(TRIM(S9))&gt;0</formula>
    </cfRule>
  </conditionalFormatting>
  <conditionalFormatting sqref="W9:W37">
    <cfRule type="notContainsBlanks" dxfId="0" priority="15">
      <formula>LEN(TRIM(W9))&gt;0</formula>
    </cfRule>
  </conditionalFormatting>
  <conditionalFormatting sqref="K18 M19:M26">
    <cfRule type="notContainsBlanks" dxfId="0" priority="18">
      <formula>LEN(TRIM(K18))&gt;0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" right="0.7" top="0.75" bottom="0.75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S-XXL</vt:lpstr>
      <vt:lpstr>S-XXL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2024-11-14T06:29:05Z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88125C8731ED445DBA1D0DD89801E931_12</vt:lpwstr>
  </property>
</Properties>
</file>